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\Отчеты по ИП\до15._______.21 (по ИП пр.114,320)\до 15.08.2021\ЮТЭК\"/>
    </mc:Choice>
  </mc:AlternateContent>
  <bookViews>
    <workbookView xWindow="0" yWindow="0" windowWidth="28800" windowHeight="11700"/>
  </bookViews>
  <sheets>
    <sheet name="10" sheetId="13" r:id="rId1"/>
    <sheet name="11" sheetId="14" r:id="rId2"/>
    <sheet name="12" sheetId="15" r:id="rId3"/>
    <sheet name="13" sheetId="16" r:id="rId4"/>
    <sheet name="17" sheetId="20" r:id="rId5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G19" i="20" l="1"/>
  <c r="H19" i="20"/>
  <c r="I19" i="20"/>
  <c r="AF20" i="20" l="1"/>
  <c r="AG20" i="20"/>
  <c r="AH20" i="20"/>
  <c r="AI20" i="20"/>
  <c r="AF21" i="20"/>
  <c r="AG21" i="20"/>
  <c r="AH21" i="20"/>
  <c r="AI21" i="20"/>
  <c r="AF22" i="20"/>
  <c r="AG22" i="20"/>
  <c r="AH22" i="20"/>
  <c r="AI22" i="20"/>
  <c r="AG19" i="20"/>
  <c r="AH19" i="20"/>
  <c r="AI19" i="20"/>
  <c r="AF19" i="20"/>
  <c r="P20" i="15" l="1"/>
  <c r="P21" i="15"/>
  <c r="P22" i="15"/>
  <c r="N20" i="15"/>
  <c r="N21" i="15"/>
  <c r="N22" i="15"/>
  <c r="L20" i="15"/>
  <c r="L21" i="15"/>
  <c r="L22" i="15"/>
  <c r="J20" i="15"/>
  <c r="J21" i="15"/>
  <c r="J22" i="15"/>
  <c r="P19" i="15"/>
  <c r="J19" i="15"/>
  <c r="AH23" i="16"/>
  <c r="AA21" i="16"/>
  <c r="N19" i="15" s="1"/>
  <c r="T21" i="16"/>
  <c r="L19" i="15" s="1"/>
  <c r="H19" i="15" l="1"/>
  <c r="F22" i="20"/>
  <c r="E22" i="20" s="1"/>
  <c r="F21" i="20"/>
  <c r="E21" i="20" s="1"/>
  <c r="F20" i="20"/>
  <c r="E20" i="20" s="1"/>
  <c r="AY22" i="20" l="1"/>
  <c r="AY21" i="20"/>
  <c r="AY18" i="20" s="1"/>
  <c r="AY20" i="20"/>
  <c r="AY19" i="20"/>
  <c r="AT22" i="20"/>
  <c r="AT21" i="20"/>
  <c r="AT20" i="20"/>
  <c r="AT19" i="20"/>
  <c r="AJ22" i="20"/>
  <c r="AJ21" i="20"/>
  <c r="AJ20" i="20"/>
  <c r="AO20" i="20"/>
  <c r="AO22" i="20"/>
  <c r="AO21" i="20"/>
  <c r="AO19" i="20"/>
  <c r="Y22" i="20"/>
  <c r="Y21" i="20"/>
  <c r="Y20" i="20"/>
  <c r="Y19" i="20"/>
  <c r="T19" i="20"/>
  <c r="T22" i="20"/>
  <c r="T21" i="20"/>
  <c r="T18" i="20" s="1"/>
  <c r="T20" i="20"/>
  <c r="O22" i="20"/>
  <c r="O21" i="20"/>
  <c r="O20" i="20"/>
  <c r="O19" i="20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F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K18" i="20"/>
  <c r="I18" i="20"/>
  <c r="H18" i="20"/>
  <c r="G18" i="20"/>
  <c r="J20" i="20"/>
  <c r="J21" i="20"/>
  <c r="J22" i="20"/>
  <c r="K19" i="20"/>
  <c r="F19" i="20" s="1"/>
  <c r="E19" i="20" s="1"/>
  <c r="AO24" i="16"/>
  <c r="AO23" i="16"/>
  <c r="AO22" i="16"/>
  <c r="AO21" i="16"/>
  <c r="AV20" i="16"/>
  <c r="AA20" i="16"/>
  <c r="T20" i="16"/>
  <c r="M20" i="16"/>
  <c r="D24" i="16"/>
  <c r="D23" i="16"/>
  <c r="D20" i="16" s="1"/>
  <c r="D22" i="16"/>
  <c r="D21" i="16"/>
  <c r="L18" i="15"/>
  <c r="J18" i="15"/>
  <c r="K19" i="15"/>
  <c r="AK19" i="20" s="1"/>
  <c r="I22" i="15"/>
  <c r="I21" i="15"/>
  <c r="H21" i="15"/>
  <c r="F23" i="16" s="1"/>
  <c r="I20" i="15"/>
  <c r="I19" i="15"/>
  <c r="R18" i="15"/>
  <c r="Q18" i="15"/>
  <c r="O18" i="15"/>
  <c r="M18" i="15"/>
  <c r="K18" i="15"/>
  <c r="E18" i="15"/>
  <c r="AO18" i="20" l="1"/>
  <c r="AJ19" i="20"/>
  <c r="AJ18" i="20" s="1"/>
  <c r="AK18" i="20"/>
  <c r="AT18" i="20"/>
  <c r="J19" i="20"/>
  <c r="J18" i="20" s="1"/>
  <c r="F18" i="20"/>
  <c r="Y18" i="20"/>
  <c r="AO20" i="16"/>
  <c r="S19" i="15"/>
  <c r="H22" i="15"/>
  <c r="F24" i="16" s="1"/>
  <c r="N18" i="15"/>
  <c r="I18" i="15"/>
  <c r="Q25" i="13"/>
  <c r="H25" i="13"/>
  <c r="G25" i="13"/>
  <c r="H24" i="13"/>
  <c r="G24" i="13"/>
  <c r="Q24" i="13" s="1"/>
  <c r="H23" i="13"/>
  <c r="G23" i="13"/>
  <c r="Q23" i="13" s="1"/>
  <c r="H22" i="13"/>
  <c r="H21" i="13" s="1"/>
  <c r="G22" i="13"/>
  <c r="Q22" i="13" s="1"/>
  <c r="F25" i="13"/>
  <c r="G22" i="15" s="1"/>
  <c r="F24" i="13"/>
  <c r="G21" i="15" s="1"/>
  <c r="F22" i="13"/>
  <c r="G19" i="15" s="1"/>
  <c r="G18" i="15" s="1"/>
  <c r="F23" i="13"/>
  <c r="G20" i="15" s="1"/>
  <c r="P21" i="13"/>
  <c r="O21" i="13"/>
  <c r="N21" i="13"/>
  <c r="M21" i="13"/>
  <c r="L21" i="13"/>
  <c r="K21" i="13"/>
  <c r="J21" i="13"/>
  <c r="I21" i="13"/>
  <c r="E21" i="13"/>
  <c r="D21" i="13"/>
  <c r="Q21" i="13" l="1"/>
  <c r="R22" i="13"/>
  <c r="T22" i="15"/>
  <c r="U22" i="15" s="1"/>
  <c r="G21" i="13"/>
  <c r="F21" i="13"/>
  <c r="BY23" i="16" l="1"/>
  <c r="BZ23" i="16" s="1"/>
  <c r="BY24" i="16"/>
  <c r="BZ24" i="16" s="1"/>
  <c r="H11" i="15" l="1"/>
  <c r="S4" i="16" l="1"/>
  <c r="S9" i="16" s="1"/>
  <c r="O4" i="16"/>
  <c r="Q11" i="16"/>
  <c r="AE21" i="20" l="1"/>
  <c r="AD21" i="20"/>
  <c r="AD22" i="20"/>
  <c r="D19" i="20"/>
  <c r="D20" i="20"/>
  <c r="D21" i="20"/>
  <c r="D22" i="20"/>
  <c r="D18" i="20"/>
  <c r="AE22" i="20" l="1"/>
  <c r="AE19" i="20" l="1"/>
  <c r="AE20" i="20" l="1"/>
  <c r="AE18" i="20" s="1"/>
  <c r="V4" i="20" l="1"/>
  <c r="J9" i="13"/>
  <c r="J4" i="15"/>
  <c r="J9" i="15" s="1"/>
  <c r="H4" i="15"/>
  <c r="I4" i="14"/>
  <c r="L4" i="14"/>
  <c r="L9" i="14" s="1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F21" i="16"/>
  <c r="BY21" i="16" l="1"/>
  <c r="BZ21" i="16" s="1"/>
  <c r="P18" i="15"/>
  <c r="H20" i="15"/>
  <c r="H18" i="15" s="1"/>
  <c r="T20" i="15" l="1"/>
  <c r="T18" i="15" s="1"/>
  <c r="U18" i="15" s="1"/>
  <c r="AD20" i="20"/>
  <c r="AD18" i="20" s="1"/>
  <c r="AH20" i="16" l="1"/>
  <c r="F22" i="16"/>
  <c r="U20" i="15"/>
  <c r="BY22" i="16" l="1"/>
  <c r="F20" i="16"/>
  <c r="BZ22" i="16"/>
  <c r="BY20" i="16" l="1"/>
  <c r="BZ20" i="16" s="1"/>
</calcChain>
</file>

<file path=xl/sharedStrings.xml><?xml version="1.0" encoding="utf-8"?>
<sst xmlns="http://schemas.openxmlformats.org/spreadsheetml/2006/main" count="819" uniqueCount="195">
  <si>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</si>
  <si>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</si>
  <si>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</si>
  <si>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</si>
  <si>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</si>
  <si>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</si>
  <si>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</si>
  <si>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</si>
  <si>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</si>
  <si>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</si>
  <si>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</si>
  <si>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</si>
  <si>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</si>
  <si>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</si>
  <si>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</si>
  <si>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</si>
  <si>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</si>
  <si>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</si>
  <si>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</si>
  <si>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</si>
  <si>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</si>
  <si>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</si>
  <si>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</si>
  <si>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</si>
  <si>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</si>
  <si>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</si>
  <si>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</si>
  <si>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</si>
  <si>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</si>
  <si>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</si>
  <si>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</si>
  <si>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</si>
  <si>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</si>
  <si>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</si>
  <si>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</si>
  <si>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</si>
  <si>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</si>
  <si>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</si>
  <si>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</si>
  <si>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</si>
  <si>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</si>
  <si>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</si>
  <si>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</si>
  <si>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</si>
  <si>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</si>
  <si>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</si>
  <si>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</si>
  <si>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</si>
  <si>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</si>
  <si>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</si>
  <si>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</si>
  <si>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</si>
  <si>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</si>
  <si>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</si>
  <si>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</si>
  <si>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</si>
  <si>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</si>
  <si>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</si>
  <si>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</si>
  <si>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</si>
  <si>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</si>
  <si>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</si>
  <si>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</si>
  <si>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</si>
  <si>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</si>
  <si>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</si>
  <si>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</si>
  <si>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</si>
  <si>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</si>
  <si>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</si>
  <si>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</si>
  <si>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</si>
  <si>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</si>
  <si>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</si>
  <si>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</si>
  <si>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</si>
  <si>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</si>
  <si>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</si>
  <si>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</si>
  <si>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</si>
  <si>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</si>
  <si>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</si>
  <si>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</si>
  <si>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</si>
  <si>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</si>
  <si>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</si>
  <si>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</si>
  <si>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</si>
  <si>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</si>
  <si>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</si>
  <si>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</si>
  <si>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</si>
  <si>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</si>
  <si>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</si>
  <si>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</si>
  <si>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</si>
  <si>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</si>
  <si>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</si>
  <si>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</si>
  <si>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</si>
  <si>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</si>
  <si>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</si>
  <si>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</si>
  <si>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</si>
  <si>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</si>
  <si>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</si>
  <si>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</si>
  <si>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</si>
  <si>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</si>
  <si>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</si>
  <si>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</si>
  <si>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</si>
  <si>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</si>
  <si>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</si>
  <si>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</si>
  <si>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</si>
  <si>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</si>
  <si>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</si>
  <si>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</si>
  <si>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</si>
  <si>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</si>
  <si>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</si>
  <si>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</si>
  <si>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</si>
  <si>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</si>
  <si>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</si>
  <si>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</si>
  <si>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</si>
  <si>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</si>
  <si>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</si>
  <si>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</si>
  <si>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</si>
  <si>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</si>
  <si>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</si>
  <si>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</si>
  <si>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</si>
  <si>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</si>
  <si>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</si>
  <si>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</si>
  <si>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</si>
  <si>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</si>
  <si>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</si>
  <si>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</si>
  <si>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</si>
  <si>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</si>
  <si>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</si>
  <si>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</si>
  <si>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</si>
  <si>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</si>
  <si>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</si>
  <si>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</si>
  <si>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</si>
  <si>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</si>
  <si>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</si>
  <si>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</si>
  <si>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</si>
  <si>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</si>
  <si>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</si>
  <si>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</si>
  <si>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</si>
  <si>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</si>
  <si>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</si>
  <si>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</si>
  <si>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</si>
  <si>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</si>
  <si>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</si>
  <si>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</si>
  <si>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>2021</t>
  </si>
  <si>
    <t>Фактический объем финансирования капитальных вложений на 01.01.2021 года,
млн. рублей
(с НДС)</t>
  </si>
  <si>
    <t>Остаток финансирования капитальных вложений на 01.01.2021 года в прогнозных ценах соответствующих лет, млн. рублей
(с НДС)</t>
  </si>
  <si>
    <t>Финансирование капитальных вложений года 2021, млн. рублей (с НДС)</t>
  </si>
  <si>
    <t>Всего (год 2021)</t>
  </si>
  <si>
    <t>активов к бухгалтерскому учету в год 2021</t>
  </si>
  <si>
    <t>Освоение капитальных вложений 2021 года, млн. рублей (без НДС)</t>
  </si>
  <si>
    <t>Фактический объем освоения капитальных вложений на 01.01.2021 года в прогнозных ценах соответствующих лет, млн. рублей
(без НДС)</t>
  </si>
  <si>
    <t>Остаток освоения капитальных вложений на 01.01.2021 года, млн. рублей
(без НДС)</t>
  </si>
  <si>
    <t>Финансирование капитальных вложений 2021 года, млн. рублей (с НДС)</t>
  </si>
  <si>
    <t xml:space="preserve">Приложение № 13
</t>
  </si>
  <si>
    <t>АО "ЮТЭК"</t>
  </si>
  <si>
    <t>__________А.В. Стукалов</t>
  </si>
  <si>
    <t>приказом ДЖККиЭ ХМАО-Югры №33-Пр-98 от 01.10.2020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</si>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</sst>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</cellStyleXfs>
  <cellXfs count="250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</cellXfs>
  <cellStyles count="9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AA23" sqref="AA23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167" t="s">
        <v>11</v>
      </c>
      <c r="S2" s="167"/>
      <c r="T2" s="167"/>
    </row>
    <row r="3" spans="1:20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</row>
    <row r="4" spans="1:20" x14ac:dyDescent="0.2">
      <c r="F4" s="14" t="s">
        <v>62</v>
      </c>
      <c r="G4" s="160" t="s">
        <v>194</v>
      </c>
      <c r="H4" s="160"/>
      <c r="I4" s="13" t="s">
        <v>63</v>
      </c>
      <c r="J4" s="160" t="s">
        <v>167</v>
      </c>
      <c r="K4" s="160"/>
      <c r="L4" s="13" t="s">
        <v>64</v>
      </c>
      <c r="S4" s="20" t="s">
        <v>162</v>
      </c>
    </row>
    <row r="5" spans="1:20" x14ac:dyDescent="0.2">
      <c r="S5" s="20" t="s">
        <v>163</v>
      </c>
    </row>
    <row r="6" spans="1:20" ht="12.75" x14ac:dyDescent="0.2">
      <c r="F6" s="14" t="s">
        <v>12</v>
      </c>
      <c r="G6" s="169" t="s">
        <v>193</v>
      </c>
      <c r="H6" s="169"/>
      <c r="I6" s="169"/>
      <c r="J6" s="169"/>
      <c r="K6" s="169"/>
      <c r="L6" s="169"/>
      <c r="M6" s="169"/>
      <c r="N6" s="169"/>
      <c r="O6" s="169"/>
      <c r="P6" s="32"/>
      <c r="S6" s="146" t="s">
        <v>178</v>
      </c>
    </row>
    <row r="7" spans="1:20" ht="12.75" x14ac:dyDescent="0.2">
      <c r="G7" s="159" t="s">
        <v>13</v>
      </c>
      <c r="H7" s="159"/>
      <c r="I7" s="159"/>
      <c r="J7" s="159"/>
      <c r="K7" s="159"/>
      <c r="L7" s="159"/>
      <c r="M7" s="159"/>
      <c r="N7" s="159"/>
      <c r="O7" s="159"/>
      <c r="P7" s="73"/>
      <c r="S7" s="146" t="s">
        <v>179</v>
      </c>
    </row>
    <row r="8" spans="1:20" x14ac:dyDescent="0.2">
      <c r="S8" s="21" t="s">
        <v>164</v>
      </c>
    </row>
    <row r="9" spans="1:20" x14ac:dyDescent="0.2">
      <c r="I9" s="14" t="s">
        <v>14</v>
      </c>
      <c r="J9" s="160" t="str">
        <f>J4</f>
        <v>2021</v>
      </c>
      <c r="K9" s="161"/>
      <c r="L9" s="13" t="s">
        <v>15</v>
      </c>
      <c r="S9" s="20" t="s">
        <v>165</v>
      </c>
    </row>
    <row r="10" spans="1:20" x14ac:dyDescent="0.2">
      <c r="S10" s="22" t="s">
        <v>166</v>
      </c>
    </row>
    <row r="11" spans="1:20" x14ac:dyDescent="0.2">
      <c r="G11" s="14" t="s">
        <v>16</v>
      </c>
      <c r="H11" s="160" t="s">
        <v>180</v>
      </c>
      <c r="I11" s="160"/>
      <c r="J11" s="160"/>
      <c r="K11" s="160"/>
      <c r="L11" s="160"/>
      <c r="M11" s="160"/>
      <c r="N11" s="160"/>
      <c r="O11" s="160"/>
      <c r="P11" s="160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149" t="s">
        <v>20</v>
      </c>
      <c r="B17" s="149" t="s">
        <v>21</v>
      </c>
      <c r="C17" s="149" t="s">
        <v>18</v>
      </c>
      <c r="D17" s="162" t="s">
        <v>65</v>
      </c>
      <c r="E17" s="162" t="s">
        <v>168</v>
      </c>
      <c r="F17" s="149" t="s">
        <v>169</v>
      </c>
      <c r="G17" s="152" t="s">
        <v>170</v>
      </c>
      <c r="H17" s="166"/>
      <c r="I17" s="166"/>
      <c r="J17" s="166"/>
      <c r="K17" s="166"/>
      <c r="L17" s="166"/>
      <c r="M17" s="166"/>
      <c r="N17" s="166"/>
      <c r="O17" s="166"/>
      <c r="P17" s="153"/>
      <c r="Q17" s="149" t="s">
        <v>66</v>
      </c>
      <c r="R17" s="152" t="s">
        <v>67</v>
      </c>
      <c r="S17" s="153"/>
      <c r="T17" s="149" t="s">
        <v>9</v>
      </c>
    </row>
    <row r="18" spans="1:24" ht="15" customHeight="1" x14ac:dyDescent="0.2">
      <c r="A18" s="150"/>
      <c r="B18" s="150"/>
      <c r="C18" s="150"/>
      <c r="D18" s="163"/>
      <c r="E18" s="163"/>
      <c r="F18" s="150"/>
      <c r="G18" s="152" t="s">
        <v>68</v>
      </c>
      <c r="H18" s="153"/>
      <c r="I18" s="152" t="s">
        <v>69</v>
      </c>
      <c r="J18" s="153"/>
      <c r="K18" s="152" t="s">
        <v>70</v>
      </c>
      <c r="L18" s="153"/>
      <c r="M18" s="152" t="s">
        <v>71</v>
      </c>
      <c r="N18" s="153"/>
      <c r="O18" s="152" t="s">
        <v>72</v>
      </c>
      <c r="P18" s="153"/>
      <c r="Q18" s="150"/>
      <c r="R18" s="155" t="s">
        <v>7</v>
      </c>
      <c r="S18" s="157" t="s">
        <v>8</v>
      </c>
      <c r="T18" s="150"/>
    </row>
    <row r="19" spans="1:24" ht="63" customHeight="1" x14ac:dyDescent="0.2">
      <c r="A19" s="154"/>
      <c r="B19" s="154"/>
      <c r="C19" s="154"/>
      <c r="D19" s="164"/>
      <c r="E19" s="165"/>
      <c r="F19" s="151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151"/>
      <c r="R19" s="156"/>
      <c r="S19" s="158"/>
      <c r="T19" s="154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s="113" customFormat="1" ht="25.5" x14ac:dyDescent="0.2">
      <c r="A21" s="115">
        <v>0</v>
      </c>
      <c r="B21" s="115" t="s">
        <v>10</v>
      </c>
      <c r="C21" s="115"/>
      <c r="D21" s="248">
        <f>SUM(D22:D25)</f>
        <v>51.419115999999995</v>
      </c>
      <c r="E21" s="248">
        <f t="shared" ref="E21:R21" si="0">SUM(E22:E25)</f>
        <v>0</v>
      </c>
      <c r="F21" s="116">
        <f t="shared" si="0"/>
        <v>51.419115999999995</v>
      </c>
      <c r="G21" s="248">
        <f t="shared" si="0"/>
        <v>23.230615999999998</v>
      </c>
      <c r="H21" s="249">
        <f t="shared" si="0"/>
        <v>8.6280747399999989</v>
      </c>
      <c r="I21" s="116">
        <f t="shared" si="0"/>
        <v>0.32</v>
      </c>
      <c r="J21" s="116">
        <f t="shared" si="0"/>
        <v>9.9949999999999997E-2</v>
      </c>
      <c r="K21" s="116">
        <f t="shared" si="0"/>
        <v>9.807599999999999</v>
      </c>
      <c r="L21" s="116">
        <f t="shared" si="0"/>
        <v>8.5281247399999991</v>
      </c>
      <c r="M21" s="116">
        <f t="shared" si="0"/>
        <v>10.34</v>
      </c>
      <c r="N21" s="116">
        <f t="shared" si="0"/>
        <v>0</v>
      </c>
      <c r="O21" s="116">
        <f t="shared" si="0"/>
        <v>2.7630159999999981</v>
      </c>
      <c r="P21" s="116">
        <f t="shared" si="0"/>
        <v>0</v>
      </c>
      <c r="Q21" s="116">
        <f t="shared" si="0"/>
        <v>14.602541259999999</v>
      </c>
      <c r="R21" s="117">
        <f t="shared" si="0"/>
        <v>-14.602541259999999</v>
      </c>
      <c r="S21" s="117">
        <f t="shared" ref="S21" si="1">IF(G21=0,0,(R21/G21)*100)</f>
        <v>-62.859035937746974</v>
      </c>
      <c r="T21" s="118"/>
      <c r="U21" s="36"/>
      <c r="V21" s="36"/>
      <c r="W21" s="36"/>
      <c r="X21" s="36"/>
    </row>
    <row r="22" spans="1:24" ht="102" x14ac:dyDescent="0.2">
      <c r="A22" s="62" t="s">
        <v>181</v>
      </c>
      <c r="B22" s="63" t="s">
        <v>182</v>
      </c>
      <c r="C22" s="62" t="s">
        <v>183</v>
      </c>
      <c r="D22" s="147">
        <v>16.617387999999998</v>
      </c>
      <c r="E22" s="28">
        <v>0</v>
      </c>
      <c r="F22" s="98">
        <f>D22-E22</f>
        <v>16.617387999999998</v>
      </c>
      <c r="G22" s="28">
        <f>I22+K22+M22+O22</f>
        <v>16.617387999999998</v>
      </c>
      <c r="H22" s="30">
        <f>J22+L22+N22+P22</f>
        <v>8.6280747399999989</v>
      </c>
      <c r="I22" s="98"/>
      <c r="J22" s="98">
        <v>9.9949999999999997E-2</v>
      </c>
      <c r="K22" s="98">
        <v>6</v>
      </c>
      <c r="L22" s="98">
        <v>8.5281247399999991</v>
      </c>
      <c r="M22" s="98">
        <v>10</v>
      </c>
      <c r="N22" s="98">
        <v>0</v>
      </c>
      <c r="O22" s="98">
        <v>0.61738799999999827</v>
      </c>
      <c r="P22" s="98">
        <v>0</v>
      </c>
      <c r="Q22" s="98">
        <f>G22-H22</f>
        <v>7.9893132599999994</v>
      </c>
      <c r="R22" s="30">
        <f>H22-G22</f>
        <v>-7.9893132599999994</v>
      </c>
      <c r="S22" s="30">
        <f t="shared" ref="S22:S25" si="2">IF(G22=0,0,(R22/G22)*100)</f>
        <v>-48.07803284126242</v>
      </c>
      <c r="T22" s="35"/>
      <c r="V22" s="36"/>
      <c r="W22" s="36"/>
      <c r="X22" s="36"/>
    </row>
    <row r="23" spans="1:24" ht="89.25" x14ac:dyDescent="0.2">
      <c r="A23" s="62" t="s">
        <v>184</v>
      </c>
      <c r="B23" s="63" t="s">
        <v>185</v>
      </c>
      <c r="C23" s="62" t="s">
        <v>186</v>
      </c>
      <c r="D23" s="147">
        <v>3.6688679999999998</v>
      </c>
      <c r="E23" s="28">
        <v>0</v>
      </c>
      <c r="F23" s="98">
        <f>D23-E23</f>
        <v>3.6688679999999998</v>
      </c>
      <c r="G23" s="28">
        <f t="shared" ref="G23:G25" si="3">I23+K23+M23+O23</f>
        <v>3.4775999999999998</v>
      </c>
      <c r="H23" s="30">
        <f t="shared" ref="H23:H25" si="4">J23+L23+N23+P23</f>
        <v>0</v>
      </c>
      <c r="I23" s="98"/>
      <c r="J23" s="98"/>
      <c r="K23" s="98">
        <v>3.4775999999999998</v>
      </c>
      <c r="L23" s="98"/>
      <c r="M23" s="98"/>
      <c r="N23" s="98">
        <v>0</v>
      </c>
      <c r="O23" s="98"/>
      <c r="P23" s="98">
        <v>0</v>
      </c>
      <c r="Q23" s="98">
        <f t="shared" ref="Q23:Q25" si="5">G23-H23</f>
        <v>3.4775999999999998</v>
      </c>
      <c r="R23" s="30">
        <f t="shared" ref="R23:R25" si="6">H23-G23</f>
        <v>-3.4775999999999998</v>
      </c>
      <c r="S23" s="30">
        <f t="shared" si="2"/>
        <v>-100</v>
      </c>
      <c r="T23" s="35"/>
      <c r="V23" s="36"/>
      <c r="W23" s="36"/>
      <c r="X23" s="36"/>
    </row>
    <row r="24" spans="1:24" ht="76.5" x14ac:dyDescent="0.2">
      <c r="A24" s="62" t="s">
        <v>187</v>
      </c>
      <c r="B24" s="63" t="s">
        <v>188</v>
      </c>
      <c r="C24" s="62" t="s">
        <v>189</v>
      </c>
      <c r="D24" s="147">
        <v>17.517748999999998</v>
      </c>
      <c r="E24" s="28">
        <v>0</v>
      </c>
      <c r="F24" s="98">
        <f t="shared" ref="F24:F25" si="7">D24-E24</f>
        <v>17.517748999999998</v>
      </c>
      <c r="G24" s="28">
        <f t="shared" si="3"/>
        <v>1.795628</v>
      </c>
      <c r="H24" s="30">
        <f t="shared" si="4"/>
        <v>0</v>
      </c>
      <c r="I24" s="98"/>
      <c r="J24" s="98"/>
      <c r="K24" s="98"/>
      <c r="L24" s="98"/>
      <c r="M24" s="98"/>
      <c r="N24" s="98">
        <v>0</v>
      </c>
      <c r="O24" s="98">
        <v>1.795628</v>
      </c>
      <c r="P24" s="98">
        <v>0</v>
      </c>
      <c r="Q24" s="98">
        <f t="shared" si="5"/>
        <v>1.795628</v>
      </c>
      <c r="R24" s="30">
        <f t="shared" si="6"/>
        <v>-1.795628</v>
      </c>
      <c r="S24" s="30">
        <f t="shared" si="2"/>
        <v>-100</v>
      </c>
      <c r="T24" s="35"/>
      <c r="V24" s="36"/>
      <c r="W24" s="36"/>
      <c r="X24" s="36"/>
    </row>
    <row r="25" spans="1:24" ht="89.25" x14ac:dyDescent="0.2">
      <c r="A25" s="62" t="s">
        <v>190</v>
      </c>
      <c r="B25" s="63" t="s">
        <v>191</v>
      </c>
      <c r="C25" s="62" t="s">
        <v>192</v>
      </c>
      <c r="D25" s="147">
        <v>13.615110999999999</v>
      </c>
      <c r="E25" s="28">
        <v>0</v>
      </c>
      <c r="F25" s="98">
        <f t="shared" si="7"/>
        <v>13.615110999999999</v>
      </c>
      <c r="G25" s="28">
        <f t="shared" si="3"/>
        <v>1.3399999999999999</v>
      </c>
      <c r="H25" s="30">
        <f t="shared" si="4"/>
        <v>0</v>
      </c>
      <c r="I25" s="98">
        <v>0.32</v>
      </c>
      <c r="J25" s="98"/>
      <c r="K25" s="98">
        <v>0.33</v>
      </c>
      <c r="L25" s="98"/>
      <c r="M25" s="98">
        <v>0.34</v>
      </c>
      <c r="N25" s="98">
        <v>0</v>
      </c>
      <c r="O25" s="98">
        <v>0.35</v>
      </c>
      <c r="P25" s="98">
        <v>0</v>
      </c>
      <c r="Q25" s="98">
        <f t="shared" si="5"/>
        <v>1.3399999999999999</v>
      </c>
      <c r="R25" s="30">
        <f t="shared" si="6"/>
        <v>-1.3399999999999999</v>
      </c>
      <c r="S25" s="30">
        <f t="shared" si="2"/>
        <v>-100</v>
      </c>
      <c r="T25" s="35"/>
      <c r="V25" s="36"/>
      <c r="W25" s="36"/>
      <c r="X25" s="3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I21" sqref="I21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186" t="s">
        <v>11</v>
      </c>
      <c r="W2" s="186"/>
      <c r="X2" s="186"/>
    </row>
    <row r="3" spans="1:24" ht="12" customHeight="1" x14ac:dyDescent="0.2">
      <c r="A3" s="187" t="s">
        <v>74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</row>
    <row r="4" spans="1:24" x14ac:dyDescent="0.2">
      <c r="H4" s="38" t="s">
        <v>62</v>
      </c>
      <c r="I4" s="178" t="str">
        <f>'10'!G4</f>
        <v>II</v>
      </c>
      <c r="J4" s="179"/>
      <c r="K4" s="15" t="s">
        <v>63</v>
      </c>
      <c r="L4" s="178" t="str">
        <f>'10'!J4</f>
        <v>2021</v>
      </c>
      <c r="M4" s="179"/>
      <c r="N4" s="15" t="s">
        <v>64</v>
      </c>
      <c r="W4" s="20" t="s">
        <v>162</v>
      </c>
    </row>
    <row r="5" spans="1:24" ht="11.25" customHeight="1" x14ac:dyDescent="0.2">
      <c r="W5" s="20" t="s">
        <v>163</v>
      </c>
    </row>
    <row r="6" spans="1:24" ht="12.75" x14ac:dyDescent="0.2">
      <c r="H6" s="38" t="s">
        <v>12</v>
      </c>
      <c r="I6" s="188" t="s">
        <v>193</v>
      </c>
      <c r="J6" s="188"/>
      <c r="K6" s="188"/>
      <c r="L6" s="188"/>
      <c r="M6" s="188"/>
      <c r="N6" s="188"/>
      <c r="O6" s="188"/>
      <c r="P6" s="188"/>
      <c r="Q6" s="188"/>
      <c r="R6" s="188"/>
      <c r="W6" s="146" t="s">
        <v>178</v>
      </c>
    </row>
    <row r="7" spans="1:24" ht="12.75" customHeight="1" x14ac:dyDescent="0.2">
      <c r="I7" s="177" t="s">
        <v>13</v>
      </c>
      <c r="J7" s="177"/>
      <c r="K7" s="177"/>
      <c r="L7" s="177"/>
      <c r="M7" s="177"/>
      <c r="N7" s="177"/>
      <c r="O7" s="177"/>
      <c r="P7" s="177"/>
      <c r="Q7" s="177"/>
      <c r="R7" s="177"/>
      <c r="W7" s="146" t="s">
        <v>179</v>
      </c>
    </row>
    <row r="8" spans="1:24" ht="11.25" customHeight="1" x14ac:dyDescent="0.2">
      <c r="W8" s="21" t="s">
        <v>164</v>
      </c>
    </row>
    <row r="9" spans="1:24" x14ac:dyDescent="0.2">
      <c r="K9" s="38" t="s">
        <v>14</v>
      </c>
      <c r="L9" s="178" t="str">
        <f>L4</f>
        <v>2021</v>
      </c>
      <c r="M9" s="179"/>
      <c r="N9" s="15" t="s">
        <v>15</v>
      </c>
      <c r="W9" s="20" t="s">
        <v>165</v>
      </c>
    </row>
    <row r="10" spans="1:24" ht="11.25" customHeight="1" x14ac:dyDescent="0.2">
      <c r="W10" s="22" t="s">
        <v>166</v>
      </c>
    </row>
    <row r="11" spans="1:24" x14ac:dyDescent="0.2">
      <c r="J11" s="38" t="s">
        <v>16</v>
      </c>
      <c r="K11" s="178" t="str">
        <f>'10'!H11</f>
        <v>приказом ДЖККиЭ ХМАО-Югры №33-Пр-98 от 01.10.2020</v>
      </c>
      <c r="L11" s="179"/>
      <c r="M11" s="179"/>
      <c r="N11" s="179"/>
      <c r="O11" s="179"/>
      <c r="P11" s="179"/>
      <c r="Q11" s="179"/>
      <c r="R11" s="179"/>
      <c r="S11" s="179"/>
    </row>
    <row r="12" spans="1:24" ht="12.75" customHeight="1" x14ac:dyDescent="0.2">
      <c r="K12" s="177" t="s">
        <v>17</v>
      </c>
      <c r="L12" s="177"/>
      <c r="M12" s="177"/>
      <c r="N12" s="177"/>
      <c r="O12" s="177"/>
      <c r="P12" s="177"/>
      <c r="Q12" s="177"/>
      <c r="R12" s="177"/>
      <c r="S12" s="177"/>
    </row>
    <row r="13" spans="1:24" ht="11.25" customHeight="1" x14ac:dyDescent="0.2"/>
    <row r="14" spans="1:24" ht="15" customHeight="1" x14ac:dyDescent="0.2">
      <c r="A14" s="170" t="s">
        <v>20</v>
      </c>
      <c r="B14" s="170" t="s">
        <v>21</v>
      </c>
      <c r="C14" s="170" t="s">
        <v>18</v>
      </c>
      <c r="D14" s="174" t="s">
        <v>75</v>
      </c>
      <c r="E14" s="174"/>
      <c r="F14" s="174"/>
      <c r="G14" s="174"/>
      <c r="H14" s="174"/>
      <c r="I14" s="174"/>
      <c r="J14" s="174"/>
      <c r="K14" s="174"/>
      <c r="L14" s="174"/>
      <c r="M14" s="175"/>
      <c r="N14" s="180" t="s">
        <v>67</v>
      </c>
      <c r="O14" s="181"/>
      <c r="P14" s="181"/>
      <c r="Q14" s="181"/>
      <c r="R14" s="181"/>
      <c r="S14" s="181"/>
      <c r="T14" s="181"/>
      <c r="U14" s="181"/>
      <c r="V14" s="181"/>
      <c r="W14" s="182"/>
      <c r="X14" s="170" t="s">
        <v>9</v>
      </c>
    </row>
    <row r="15" spans="1:24" ht="15" customHeight="1" x14ac:dyDescent="0.2">
      <c r="A15" s="171"/>
      <c r="B15" s="171"/>
      <c r="C15" s="171"/>
      <c r="D15" s="173" t="s">
        <v>171</v>
      </c>
      <c r="E15" s="174"/>
      <c r="F15" s="174"/>
      <c r="G15" s="174"/>
      <c r="H15" s="174"/>
      <c r="I15" s="174"/>
      <c r="J15" s="174"/>
      <c r="K15" s="174"/>
      <c r="L15" s="174"/>
      <c r="M15" s="175"/>
      <c r="N15" s="183"/>
      <c r="O15" s="184"/>
      <c r="P15" s="184"/>
      <c r="Q15" s="184"/>
      <c r="R15" s="184"/>
      <c r="S15" s="184"/>
      <c r="T15" s="184"/>
      <c r="U15" s="184"/>
      <c r="V15" s="184"/>
      <c r="W15" s="185"/>
      <c r="X15" s="171"/>
    </row>
    <row r="16" spans="1:24" ht="15" customHeight="1" x14ac:dyDescent="0.2">
      <c r="A16" s="171"/>
      <c r="B16" s="171"/>
      <c r="C16" s="171"/>
      <c r="D16" s="173" t="s">
        <v>0</v>
      </c>
      <c r="E16" s="174"/>
      <c r="F16" s="174"/>
      <c r="G16" s="174"/>
      <c r="H16" s="175"/>
      <c r="I16" s="173" t="s">
        <v>5</v>
      </c>
      <c r="J16" s="174"/>
      <c r="K16" s="174"/>
      <c r="L16" s="174"/>
      <c r="M16" s="175"/>
      <c r="N16" s="176" t="s">
        <v>1</v>
      </c>
      <c r="O16" s="176"/>
      <c r="P16" s="176" t="s">
        <v>2</v>
      </c>
      <c r="Q16" s="176"/>
      <c r="R16" s="176" t="s">
        <v>19</v>
      </c>
      <c r="S16" s="176"/>
      <c r="T16" s="176" t="s">
        <v>3</v>
      </c>
      <c r="U16" s="176"/>
      <c r="V16" s="176" t="s">
        <v>76</v>
      </c>
      <c r="W16" s="176"/>
      <c r="X16" s="171"/>
    </row>
    <row r="17" spans="1:24" ht="111.75" customHeight="1" x14ac:dyDescent="0.2">
      <c r="A17" s="171"/>
      <c r="B17" s="171"/>
      <c r="C17" s="171"/>
      <c r="D17" s="170" t="s">
        <v>1</v>
      </c>
      <c r="E17" s="170" t="s">
        <v>2</v>
      </c>
      <c r="F17" s="170" t="s">
        <v>19</v>
      </c>
      <c r="G17" s="170" t="s">
        <v>3</v>
      </c>
      <c r="H17" s="170" t="s">
        <v>4</v>
      </c>
      <c r="I17" s="170" t="s">
        <v>6</v>
      </c>
      <c r="J17" s="170" t="s">
        <v>2</v>
      </c>
      <c r="K17" s="170" t="s">
        <v>19</v>
      </c>
      <c r="L17" s="170" t="s">
        <v>3</v>
      </c>
      <c r="M17" s="170" t="s">
        <v>4</v>
      </c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1"/>
    </row>
    <row r="18" spans="1:24" ht="40.5" customHeight="1" x14ac:dyDescent="0.2">
      <c r="A18" s="172"/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172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23.230615999999998</v>
      </c>
      <c r="E20" s="45"/>
      <c r="F20" s="45"/>
      <c r="G20" s="44">
        <f>D20</f>
        <v>23.230615999999998</v>
      </c>
      <c r="H20" s="45"/>
      <c r="I20" s="44">
        <f>'10'!H21</f>
        <v>8.6280747399999989</v>
      </c>
      <c r="J20" s="45"/>
      <c r="K20" s="45"/>
      <c r="L20" s="46">
        <f>I20</f>
        <v>8.6280747399999989</v>
      </c>
      <c r="M20" s="45"/>
      <c r="N20" s="47">
        <f>I20-D20</f>
        <v>-14.602541259999999</v>
      </c>
      <c r="O20" s="47">
        <f>IF(D20=0,0,(N20/D20)*100)</f>
        <v>-62.859035937746974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-14.602541259999999</v>
      </c>
      <c r="U20" s="47">
        <f>IF(G20=0,0,(T20/G20)*100)</f>
        <v>-62.859035937746974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181</v>
      </c>
      <c r="B21" s="3" t="s">
        <v>182</v>
      </c>
      <c r="C21" s="2" t="s">
        <v>183</v>
      </c>
      <c r="D21" s="40">
        <f>'10'!G22</f>
        <v>16.617387999999998</v>
      </c>
      <c r="E21" s="19"/>
      <c r="F21" s="19"/>
      <c r="G21" s="40">
        <f t="shared" ref="G21:G24" si="0">D21</f>
        <v>16.617387999999998</v>
      </c>
      <c r="H21" s="19"/>
      <c r="I21" s="40">
        <f>'10'!H22</f>
        <v>8.6280747399999989</v>
      </c>
      <c r="J21" s="19"/>
      <c r="K21" s="19"/>
      <c r="L21" s="43">
        <f t="shared" ref="L21:L24" si="1">I21</f>
        <v>8.6280747399999989</v>
      </c>
      <c r="M21" s="19"/>
      <c r="N21" s="41">
        <f t="shared" ref="N21:N24" si="2">I21-D21</f>
        <v>-7.9893132599999994</v>
      </c>
      <c r="O21" s="41">
        <f t="shared" ref="O21:O24" si="3">IF(D21=0,0,(N21/D21)*100)</f>
        <v>-48.07803284126242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-7.9893132599999994</v>
      </c>
      <c r="U21" s="41">
        <f t="shared" ref="U21:U24" si="9">IF(G21=0,0,(T21/G21)*100)</f>
        <v>-48.07803284126242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90" x14ac:dyDescent="0.2">
      <c r="A22" s="2" t="s">
        <v>184</v>
      </c>
      <c r="B22" s="3" t="s">
        <v>185</v>
      </c>
      <c r="C22" s="2" t="s">
        <v>186</v>
      </c>
      <c r="D22" s="40">
        <f>'10'!G23</f>
        <v>3.4775999999999998</v>
      </c>
      <c r="E22" s="19"/>
      <c r="F22" s="19"/>
      <c r="G22" s="40">
        <f t="shared" si="0"/>
        <v>3.4775999999999998</v>
      </c>
      <c r="H22" s="19"/>
      <c r="I22" s="40">
        <f>'10'!H23</f>
        <v>0</v>
      </c>
      <c r="J22" s="19"/>
      <c r="K22" s="19"/>
      <c r="L22" s="43">
        <f t="shared" si="1"/>
        <v>0</v>
      </c>
      <c r="M22" s="19"/>
      <c r="N22" s="41">
        <f t="shared" si="2"/>
        <v>-3.4775999999999998</v>
      </c>
      <c r="O22" s="41">
        <f t="shared" si="3"/>
        <v>-100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-3.4775999999999998</v>
      </c>
      <c r="U22" s="41">
        <f t="shared" si="9"/>
        <v>-100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187</v>
      </c>
      <c r="B23" s="3" t="s">
        <v>188</v>
      </c>
      <c r="C23" s="2" t="s">
        <v>189</v>
      </c>
      <c r="D23" s="40">
        <f>'10'!G24</f>
        <v>1.795628</v>
      </c>
      <c r="E23" s="19"/>
      <c r="F23" s="19"/>
      <c r="G23" s="40">
        <f t="shared" si="0"/>
        <v>1.795628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-1.795628</v>
      </c>
      <c r="O23" s="41">
        <f t="shared" si="3"/>
        <v>-100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-1.795628</v>
      </c>
      <c r="U23" s="41">
        <f t="shared" si="9"/>
        <v>-100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190</v>
      </c>
      <c r="B24" s="3" t="s">
        <v>191</v>
      </c>
      <c r="C24" s="2" t="s">
        <v>192</v>
      </c>
      <c r="D24" s="40">
        <f>'10'!G25</f>
        <v>1.3399999999999999</v>
      </c>
      <c r="E24" s="19"/>
      <c r="F24" s="19"/>
      <c r="G24" s="40">
        <f t="shared" si="0"/>
        <v>1.3399999999999999</v>
      </c>
      <c r="H24" s="19"/>
      <c r="I24" s="40">
        <f>'10'!H25</f>
        <v>0</v>
      </c>
      <c r="J24" s="19"/>
      <c r="K24" s="19"/>
      <c r="L24" s="43">
        <f t="shared" si="1"/>
        <v>0</v>
      </c>
      <c r="M24" s="19"/>
      <c r="N24" s="41">
        <f t="shared" si="2"/>
        <v>-1.3399999999999999</v>
      </c>
      <c r="O24" s="41">
        <f t="shared" si="3"/>
        <v>-100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-1.3399999999999999</v>
      </c>
      <c r="U24" s="41">
        <f t="shared" si="9"/>
        <v>-100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L20" sqref="L20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5.5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186" t="s">
        <v>11</v>
      </c>
      <c r="U2" s="186"/>
      <c r="V2" s="186"/>
    </row>
    <row r="3" spans="1:22" x14ac:dyDescent="0.2">
      <c r="A3" s="187" t="s">
        <v>78</v>
      </c>
      <c r="B3" s="204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</row>
    <row r="4" spans="1:22" x14ac:dyDescent="0.2">
      <c r="G4" s="38" t="s">
        <v>62</v>
      </c>
      <c r="H4" s="75" t="str">
        <f>'10'!G4</f>
        <v>II</v>
      </c>
      <c r="I4" s="58" t="s">
        <v>79</v>
      </c>
      <c r="J4" s="75" t="str">
        <f>'10'!J4</f>
        <v>2021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163</v>
      </c>
    </row>
    <row r="6" spans="1:22" ht="12.75" x14ac:dyDescent="0.2">
      <c r="F6" s="38" t="s">
        <v>12</v>
      </c>
      <c r="G6" s="188" t="s">
        <v>193</v>
      </c>
      <c r="H6" s="188"/>
      <c r="I6" s="188"/>
      <c r="J6" s="188"/>
      <c r="K6" s="188"/>
      <c r="L6" s="188"/>
      <c r="M6" s="188"/>
      <c r="N6" s="188"/>
      <c r="O6" s="188"/>
      <c r="P6" s="188"/>
      <c r="Q6" s="49"/>
      <c r="R6" s="54"/>
      <c r="U6" s="146" t="s">
        <v>178</v>
      </c>
    </row>
    <row r="7" spans="1:22" ht="12.75" x14ac:dyDescent="0.2">
      <c r="G7" s="177" t="s">
        <v>13</v>
      </c>
      <c r="H7" s="177"/>
      <c r="I7" s="177"/>
      <c r="J7" s="177"/>
      <c r="K7" s="177"/>
      <c r="L7" s="177"/>
      <c r="M7" s="177"/>
      <c r="N7" s="177"/>
      <c r="O7" s="177"/>
      <c r="P7" s="177"/>
      <c r="Q7" s="76"/>
      <c r="R7" s="54"/>
      <c r="U7" s="146" t="s">
        <v>179</v>
      </c>
    </row>
    <row r="8" spans="1:22" x14ac:dyDescent="0.2">
      <c r="R8" s="54"/>
      <c r="U8" s="21" t="s">
        <v>164</v>
      </c>
    </row>
    <row r="9" spans="1:22" x14ac:dyDescent="0.2">
      <c r="I9" s="59" t="s">
        <v>14</v>
      </c>
      <c r="J9" s="75" t="str">
        <f>J4</f>
        <v>2021</v>
      </c>
      <c r="K9" s="57" t="s">
        <v>15</v>
      </c>
      <c r="R9" s="54"/>
      <c r="U9" s="20" t="s">
        <v>165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166</v>
      </c>
    </row>
    <row r="11" spans="1:22" x14ac:dyDescent="0.2">
      <c r="G11" s="38" t="s">
        <v>16</v>
      </c>
      <c r="H11" s="178" t="str">
        <f>'10'!H11</f>
        <v>приказом ДЖККиЭ ХМАО-Югры №33-Пр-98 от 01.10.2020</v>
      </c>
      <c r="I11" s="179"/>
      <c r="J11" s="179"/>
      <c r="K11" s="205"/>
      <c r="L11" s="179"/>
      <c r="M11" s="179"/>
      <c r="N11" s="179"/>
      <c r="O11" s="179"/>
      <c r="P11" s="179"/>
      <c r="Q11" s="179"/>
    </row>
    <row r="12" spans="1:22" x14ac:dyDescent="0.2">
      <c r="H12" s="177" t="s">
        <v>17</v>
      </c>
      <c r="I12" s="177"/>
      <c r="J12" s="177"/>
      <c r="K12" s="206"/>
      <c r="L12" s="177"/>
      <c r="M12" s="177"/>
      <c r="N12" s="177"/>
      <c r="O12" s="177"/>
      <c r="P12" s="177"/>
      <c r="Q12" s="177"/>
    </row>
    <row r="13" spans="1:22" ht="21.75" customHeight="1" x14ac:dyDescent="0.2"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99"/>
    </row>
    <row r="14" spans="1:22" ht="60" customHeight="1" x14ac:dyDescent="0.2">
      <c r="A14" s="170" t="s">
        <v>20</v>
      </c>
      <c r="B14" s="195" t="s">
        <v>21</v>
      </c>
      <c r="C14" s="170" t="s">
        <v>18</v>
      </c>
      <c r="D14" s="198" t="s">
        <v>80</v>
      </c>
      <c r="E14" s="198" t="s">
        <v>174</v>
      </c>
      <c r="F14" s="208" t="s">
        <v>175</v>
      </c>
      <c r="G14" s="209"/>
      <c r="H14" s="191" t="s">
        <v>173</v>
      </c>
      <c r="I14" s="192"/>
      <c r="J14" s="192"/>
      <c r="K14" s="193"/>
      <c r="L14" s="192"/>
      <c r="M14" s="192"/>
      <c r="N14" s="192"/>
      <c r="O14" s="192"/>
      <c r="P14" s="192"/>
      <c r="Q14" s="194"/>
      <c r="R14" s="191" t="s">
        <v>81</v>
      </c>
      <c r="S14" s="194"/>
      <c r="T14" s="180" t="s">
        <v>82</v>
      </c>
      <c r="U14" s="182"/>
      <c r="V14" s="170" t="s">
        <v>9</v>
      </c>
    </row>
    <row r="15" spans="1:22" ht="22.5" customHeight="1" x14ac:dyDescent="0.2">
      <c r="A15" s="171"/>
      <c r="B15" s="196"/>
      <c r="C15" s="171"/>
      <c r="D15" s="199"/>
      <c r="E15" s="199"/>
      <c r="F15" s="201" t="s">
        <v>22</v>
      </c>
      <c r="G15" s="201" t="s">
        <v>23</v>
      </c>
      <c r="H15" s="191" t="s">
        <v>68</v>
      </c>
      <c r="I15" s="194"/>
      <c r="J15" s="191" t="s">
        <v>69</v>
      </c>
      <c r="K15" s="203"/>
      <c r="L15" s="191" t="s">
        <v>70</v>
      </c>
      <c r="M15" s="194"/>
      <c r="N15" s="191" t="s">
        <v>71</v>
      </c>
      <c r="O15" s="194"/>
      <c r="P15" s="191" t="s">
        <v>72</v>
      </c>
      <c r="Q15" s="194"/>
      <c r="R15" s="189" t="s">
        <v>22</v>
      </c>
      <c r="S15" s="189" t="s">
        <v>23</v>
      </c>
      <c r="T15" s="183"/>
      <c r="U15" s="185"/>
      <c r="V15" s="171"/>
    </row>
    <row r="16" spans="1:22" ht="57" customHeight="1" x14ac:dyDescent="0.2">
      <c r="A16" s="172"/>
      <c r="B16" s="197"/>
      <c r="C16" s="172"/>
      <c r="D16" s="200"/>
      <c r="E16" s="207"/>
      <c r="F16" s="202"/>
      <c r="G16" s="202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190"/>
      <c r="S16" s="190"/>
      <c r="T16" s="4" t="s">
        <v>26</v>
      </c>
      <c r="U16" s="4" t="s">
        <v>8</v>
      </c>
      <c r="V16" s="172"/>
    </row>
    <row r="17" spans="1:24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4" ht="25.5" x14ac:dyDescent="0.2">
      <c r="A18" s="64">
        <v>0</v>
      </c>
      <c r="B18" s="64" t="s">
        <v>10</v>
      </c>
      <c r="C18" s="64"/>
      <c r="D18" s="84" t="s">
        <v>161</v>
      </c>
      <c r="E18" s="123">
        <f>SUBTOTAL(9,E19:E22)</f>
        <v>0</v>
      </c>
      <c r="F18" s="84" t="s">
        <v>161</v>
      </c>
      <c r="G18" s="123">
        <f t="shared" ref="G18:T18" si="0">SUBTOTAL(9,G19:G22)</f>
        <v>42.849263333333333</v>
      </c>
      <c r="H18" s="123">
        <f>SUBTOTAL(9,H19:H22)</f>
        <v>19.356900000000003</v>
      </c>
      <c r="I18" s="112">
        <f t="shared" si="0"/>
        <v>6.9625808566666674</v>
      </c>
      <c r="J18" s="85">
        <f t="shared" si="0"/>
        <v>0</v>
      </c>
      <c r="K18" s="123">
        <f t="shared" si="0"/>
        <v>8.3291666666666667E-2</v>
      </c>
      <c r="L18" s="85">
        <f t="shared" si="0"/>
        <v>13.666045000000002</v>
      </c>
      <c r="M18" s="85">
        <f t="shared" si="0"/>
        <v>6.8792891900000006</v>
      </c>
      <c r="N18" s="85">
        <f t="shared" si="0"/>
        <v>3.0797783333333335</v>
      </c>
      <c r="O18" s="85">
        <f t="shared" si="0"/>
        <v>0</v>
      </c>
      <c r="P18" s="85">
        <f t="shared" si="0"/>
        <v>2.6110766666666665</v>
      </c>
      <c r="Q18" s="85">
        <f t="shared" si="0"/>
        <v>0</v>
      </c>
      <c r="R18" s="83">
        <f t="shared" si="0"/>
        <v>0</v>
      </c>
      <c r="S18" s="86">
        <f t="shared" si="0"/>
        <v>35.886682476666664</v>
      </c>
      <c r="T18" s="86">
        <f t="shared" si="0"/>
        <v>-12.394319143333336</v>
      </c>
      <c r="U18" s="86">
        <f>IF(H18=0,0,(T18/H18)*100)</f>
        <v>-64.030496326030175</v>
      </c>
      <c r="V18" s="87"/>
      <c r="W18" s="66"/>
      <c r="X18" s="66"/>
    </row>
    <row r="19" spans="1:24" ht="124.5" customHeight="1" x14ac:dyDescent="0.2">
      <c r="A19" s="62" t="s">
        <v>181</v>
      </c>
      <c r="B19" s="63" t="s">
        <v>182</v>
      </c>
      <c r="C19" s="62" t="s">
        <v>183</v>
      </c>
      <c r="D19" s="17" t="s">
        <v>161</v>
      </c>
      <c r="E19" s="23">
        <v>0</v>
      </c>
      <c r="F19" s="17" t="s">
        <v>161</v>
      </c>
      <c r="G19" s="23">
        <f>'10'!F22/1.2</f>
        <v>13.847823333333332</v>
      </c>
      <c r="H19" s="23">
        <f>J19+L19+N19+P19</f>
        <v>13.847823333333336</v>
      </c>
      <c r="I19" s="23">
        <f>K19+M19+O19+Q19</f>
        <v>6.9625808566666674</v>
      </c>
      <c r="J19" s="23">
        <f>'13'!M21</f>
        <v>0</v>
      </c>
      <c r="K19" s="23">
        <f>99950/1000000/1.2</f>
        <v>8.3291666666666667E-2</v>
      </c>
      <c r="L19" s="23">
        <f>'13'!T21</f>
        <v>13.666045000000002</v>
      </c>
      <c r="M19" s="23">
        <v>6.8792891900000006</v>
      </c>
      <c r="N19" s="23">
        <f>'13'!AA21</f>
        <v>0.18177833333333335</v>
      </c>
      <c r="O19" s="23"/>
      <c r="P19" s="23">
        <f>'13'!AH21</f>
        <v>0</v>
      </c>
      <c r="Q19" s="23"/>
      <c r="R19" s="25" t="s">
        <v>161</v>
      </c>
      <c r="S19" s="50">
        <f>G19-I19</f>
        <v>6.8852424766666651</v>
      </c>
      <c r="T19" s="50">
        <f>I19-H19</f>
        <v>-6.8852424766666687</v>
      </c>
      <c r="U19" s="50">
        <f>IF(H19=0,0,(T19/H19)*100)</f>
        <v>-49.720756186230957</v>
      </c>
      <c r="V19" s="51"/>
      <c r="W19" s="66"/>
      <c r="X19" s="66"/>
    </row>
    <row r="20" spans="1:24" ht="109.5" customHeight="1" x14ac:dyDescent="0.2">
      <c r="A20" s="62" t="s">
        <v>184</v>
      </c>
      <c r="B20" s="63" t="s">
        <v>185</v>
      </c>
      <c r="C20" s="62" t="s">
        <v>186</v>
      </c>
      <c r="D20" s="17" t="s">
        <v>161</v>
      </c>
      <c r="E20" s="23">
        <v>0</v>
      </c>
      <c r="F20" s="17" t="s">
        <v>161</v>
      </c>
      <c r="G20" s="23">
        <f>'10'!F23/1.2</f>
        <v>3.0573899999999998</v>
      </c>
      <c r="H20" s="23">
        <f t="shared" ref="H20:I22" si="1">J20+L20+N20+P20</f>
        <v>2.8980000000000001</v>
      </c>
      <c r="I20" s="23">
        <f t="shared" si="1"/>
        <v>0</v>
      </c>
      <c r="J20" s="23">
        <f>'13'!M22</f>
        <v>0</v>
      </c>
      <c r="K20" s="23"/>
      <c r="L20" s="23">
        <f>'13'!T22</f>
        <v>0</v>
      </c>
      <c r="M20" s="23"/>
      <c r="N20" s="23">
        <f>'13'!AA22</f>
        <v>2.8980000000000001</v>
      </c>
      <c r="O20" s="23"/>
      <c r="P20" s="23">
        <f>'13'!AH22</f>
        <v>0</v>
      </c>
      <c r="Q20" s="23"/>
      <c r="R20" s="25" t="s">
        <v>161</v>
      </c>
      <c r="S20" s="50">
        <f t="shared" ref="S20:S22" si="2">G20-I20</f>
        <v>3.0573899999999998</v>
      </c>
      <c r="T20" s="50">
        <f>I20-H20</f>
        <v>-2.8980000000000001</v>
      </c>
      <c r="U20" s="50">
        <f>IF(H20=0,0,(T20/H20)*100)</f>
        <v>-100</v>
      </c>
      <c r="V20" s="51"/>
      <c r="W20" s="66"/>
      <c r="X20" s="66"/>
    </row>
    <row r="21" spans="1:24" ht="97.5" customHeight="1" x14ac:dyDescent="0.2">
      <c r="A21" s="62" t="s">
        <v>187</v>
      </c>
      <c r="B21" s="63" t="s">
        <v>188</v>
      </c>
      <c r="C21" s="62" t="s">
        <v>189</v>
      </c>
      <c r="D21" s="17" t="s">
        <v>161</v>
      </c>
      <c r="E21" s="23">
        <v>0</v>
      </c>
      <c r="F21" s="17" t="s">
        <v>161</v>
      </c>
      <c r="G21" s="23">
        <f>'10'!F24/1.2</f>
        <v>14.598124166666667</v>
      </c>
      <c r="H21" s="23">
        <f t="shared" si="1"/>
        <v>1.4963566666666668</v>
      </c>
      <c r="I21" s="23">
        <f t="shared" si="1"/>
        <v>0</v>
      </c>
      <c r="J21" s="23">
        <f>'13'!M23</f>
        <v>0</v>
      </c>
      <c r="K21" s="23"/>
      <c r="L21" s="23">
        <f>'13'!T23</f>
        <v>0</v>
      </c>
      <c r="M21" s="23"/>
      <c r="N21" s="23">
        <f>'13'!AA23</f>
        <v>0</v>
      </c>
      <c r="O21" s="23"/>
      <c r="P21" s="23">
        <f>'13'!AH23</f>
        <v>1.4963566666666668</v>
      </c>
      <c r="Q21" s="23"/>
      <c r="R21" s="25" t="s">
        <v>161</v>
      </c>
      <c r="S21" s="50">
        <f t="shared" si="2"/>
        <v>14.598124166666667</v>
      </c>
      <c r="T21" s="50">
        <f t="shared" ref="T21" si="3">I21-H21</f>
        <v>-1.4963566666666668</v>
      </c>
      <c r="U21" s="50">
        <f t="shared" ref="U21" si="4">IF(H21=0,0,(T21/H21)*100)</f>
        <v>-100</v>
      </c>
      <c r="V21" s="51"/>
      <c r="W21" s="66"/>
      <c r="X21" s="66"/>
    </row>
    <row r="22" spans="1:24" ht="110.25" customHeight="1" x14ac:dyDescent="0.2">
      <c r="A22" s="62" t="s">
        <v>190</v>
      </c>
      <c r="B22" s="63" t="s">
        <v>191</v>
      </c>
      <c r="C22" s="62" t="s">
        <v>192</v>
      </c>
      <c r="D22" s="17" t="s">
        <v>161</v>
      </c>
      <c r="E22" s="23">
        <v>0</v>
      </c>
      <c r="F22" s="17" t="s">
        <v>161</v>
      </c>
      <c r="G22" s="23">
        <f>'10'!F25/1.2</f>
        <v>11.345925833333332</v>
      </c>
      <c r="H22" s="23">
        <f t="shared" si="1"/>
        <v>1.1147199999999999</v>
      </c>
      <c r="I22" s="23">
        <f t="shared" si="1"/>
        <v>0</v>
      </c>
      <c r="J22" s="23">
        <f>'13'!M24</f>
        <v>0</v>
      </c>
      <c r="K22" s="23"/>
      <c r="L22" s="23">
        <f>'13'!T24</f>
        <v>0</v>
      </c>
      <c r="M22" s="23"/>
      <c r="N22" s="23">
        <f>'13'!AA24</f>
        <v>0</v>
      </c>
      <c r="O22" s="23"/>
      <c r="P22" s="23">
        <f>'13'!AH24</f>
        <v>1.1147199999999999</v>
      </c>
      <c r="Q22" s="23"/>
      <c r="R22" s="25" t="s">
        <v>161</v>
      </c>
      <c r="S22" s="50">
        <f t="shared" si="2"/>
        <v>11.345925833333332</v>
      </c>
      <c r="T22" s="50">
        <f>I22-H22</f>
        <v>-1.1147199999999999</v>
      </c>
      <c r="U22" s="50">
        <f>IF(H22=0,0,(T22/H22)*100)</f>
        <v>-100</v>
      </c>
      <c r="V22" s="51"/>
      <c r="W22" s="66"/>
      <c r="X22" s="66"/>
    </row>
    <row r="26" spans="1:24" x14ac:dyDescent="0.2">
      <c r="H26" s="66"/>
    </row>
    <row r="35" spans="12:12" x14ac:dyDescent="0.2">
      <c r="L35" s="66"/>
    </row>
  </sheetData>
  <autoFilter ref="A17:W22">
    <filterColumn colId="2">
      <filters>
        <filter val="G_25н"/>
        <filter val="H_10н"/>
        <filter val="H_112п"/>
        <filter val="H_113п"/>
        <filter val="H_114п"/>
        <filter val="H_116п"/>
        <filter val="H_117п"/>
        <filter val="H_11н"/>
        <filter val="H_125р"/>
        <filter val="H_126р"/>
        <filter val="H_127р"/>
        <filter val="H_128р"/>
        <filter val="H_12н"/>
        <filter val="H_133р"/>
        <filter val="H_134р"/>
        <filter val="H_135р"/>
        <filter val="H_137р"/>
        <filter val="H_138р"/>
        <filter val="H_139р"/>
        <filter val="H_141р"/>
        <filter val="H_150р"/>
        <filter val="H_151р"/>
        <filter val="H_152р"/>
        <filter val="H_156р"/>
        <filter val="H_15н"/>
        <filter val="H_161р"/>
        <filter val="H_163р"/>
        <filter val="H_166р"/>
        <filter val="H_167р"/>
        <filter val="H_169р"/>
        <filter val="H_16н"/>
        <filter val="H_172р"/>
        <filter val="H_174р"/>
        <filter val="H_176р"/>
        <filter val="H_177р"/>
        <filter val="H_178р"/>
        <filter val="H_179р"/>
        <filter val="H_17н"/>
        <filter val="H_180р"/>
        <filter val="H_181р"/>
        <filter val="H_182р"/>
        <filter val="H_183н"/>
        <filter val="H_184н"/>
        <filter val="H_185н"/>
        <filter val="H_186н"/>
        <filter val="H_187н"/>
        <filter val="H_188н"/>
        <filter val="H_189н"/>
        <filter val="H_18н"/>
        <filter val="H_190н"/>
        <filter val="H_191н"/>
        <filter val="H_192н"/>
        <filter val="H_193н"/>
        <filter val="H_194н"/>
        <filter val="H_195н"/>
        <filter val="H_196н"/>
        <filter val="H_197н"/>
        <filter val="H_198н"/>
        <filter val="H_199н"/>
        <filter val="H_19н"/>
        <filter val="H_1н"/>
        <filter val="H_200н"/>
        <filter val="H_201н"/>
        <filter val="H_202н"/>
        <filter val="H_203н"/>
        <filter val="H_204н"/>
        <filter val="H_205н"/>
        <filter val="H_206н"/>
        <filter val="H_207н"/>
        <filter val="H_208н"/>
        <filter val="H_209н"/>
        <filter val="H_20н"/>
        <filter val="H_210н"/>
        <filter val="H_211н"/>
        <filter val="H_212н"/>
        <filter val="H_213н"/>
        <filter val="H_214н"/>
        <filter val="H_215н"/>
        <filter val="H_216н"/>
        <filter val="H_217н"/>
        <filter val="H_218н"/>
        <filter val="H_219н"/>
        <filter val="H_21н"/>
        <filter val="H_220н"/>
        <filter val="H_221н"/>
        <filter val="H_222н"/>
        <filter val="H_223н"/>
        <filter val="H_224н"/>
        <filter val="H_225н"/>
        <filter val="H_226н"/>
        <filter val="H_227н"/>
        <filter val="H_228н"/>
        <filter val="H_229н"/>
        <filter val="H_22н"/>
        <filter val="H_230н"/>
        <filter val="H_232н"/>
        <filter val="H_234н"/>
        <filter val="H_235н"/>
        <filter val="H_236н"/>
        <filter val="H_237н"/>
        <filter val="H_238н"/>
        <filter val="H_239н"/>
        <filter val="H_23н"/>
        <filter val="H_240н"/>
        <filter val="H_241н"/>
        <filter val="H_242н"/>
        <filter val="H_243н"/>
        <filter val="H_244н"/>
        <filter val="H_245н"/>
        <filter val="H_247н"/>
        <filter val="H_248н"/>
        <filter val="H_24н"/>
        <filter val="H_250р"/>
        <filter val="H_252р"/>
        <filter val="H_253р"/>
        <filter val="H_254р"/>
        <filter val="H_255р"/>
        <filter val="H_256р"/>
        <filter val="H_257р"/>
        <filter val="H_258р"/>
        <filter val="H_259р"/>
        <filter val="H_25н"/>
        <filter val="H_262р"/>
        <filter val="H_263р"/>
        <filter val="H_264р"/>
        <filter val="H_265р"/>
        <filter val="H_267р"/>
        <filter val="H_26н"/>
        <filter val="H_279р"/>
        <filter val="H_27н"/>
        <filter val="H_280р"/>
        <filter val="H_281р"/>
        <filter val="H_282р"/>
        <filter val="H_283р"/>
        <filter val="H_285н"/>
        <filter val="H_286н"/>
        <filter val="H_287п"/>
        <filter val="H_288п"/>
        <filter val="H_289п"/>
        <filter val="H_290п"/>
        <filter val="H_291р"/>
        <filter val="H_292р"/>
        <filter val="H_293р"/>
        <filter val="H_294р"/>
        <filter val="H_296р"/>
        <filter val="H_298р"/>
        <filter val="H_299р"/>
        <filter val="H_29н"/>
        <filter val="H_2н"/>
        <filter val="H_300н"/>
        <filter val="H_301н"/>
        <filter val="H_302н"/>
        <filter val="H_303н"/>
        <filter val="H_304н"/>
        <filter val="H_306н"/>
        <filter val="H_306п"/>
        <filter val="H_306р"/>
        <filter val="H_30н"/>
        <filter val="H_31н"/>
        <filter val="H_32н"/>
        <filter val="H_34н"/>
        <filter val="H_37н"/>
        <filter val="H_38н"/>
        <filter val="H_3р"/>
        <filter val="H_40н"/>
        <filter val="H_41н"/>
        <filter val="H_42н"/>
        <filter val="H_43н"/>
        <filter val="H_44н"/>
        <filter val="H_45н"/>
        <filter val="H_46н"/>
        <filter val="H_47н"/>
        <filter val="H_48н"/>
        <filter val="H_49н"/>
        <filter val="H_4р"/>
        <filter val="H_50н"/>
        <filter val="H_51н"/>
        <filter val="H_58п"/>
        <filter val="H_59п"/>
        <filter val="H_60п"/>
        <filter val="H_64п"/>
        <filter val="H_67н"/>
        <filter val="H_68н"/>
        <filter val="H_69н"/>
        <filter val="H_6н"/>
        <filter val="H_70н"/>
        <filter val="H_76р"/>
        <filter val="H_7н"/>
        <filter val="H_80н"/>
        <filter val="H_81н"/>
        <filter val="H_82н"/>
        <filter val="H_8н"/>
        <filter val="H_9н"/>
        <filter val="I_1н"/>
        <filter val="I_1п"/>
        <filter val="I_1р"/>
        <filter val="I_2н"/>
        <filter val="I_2п"/>
        <filter val="I_2р"/>
        <filter val="I_3н"/>
        <filter val="I_3п"/>
        <filter val="I_3р"/>
        <filter val="I_4н"/>
        <filter val="I_4п"/>
        <filter val="I_4р"/>
        <filter val="I_5п"/>
        <filter val="I_5р"/>
        <filter val="I_6п"/>
        <filter val="I_6р"/>
        <filter val="I_7р"/>
        <filter val="J_1н"/>
        <filter val="J_1п"/>
        <filter val="J_1р"/>
        <filter val="J_2н"/>
        <filter val="J_2п"/>
        <filter val="J_2р"/>
        <filter val="J_3н"/>
        <filter val="J_3п"/>
        <filter val="J_3р"/>
        <filter val="J_4н"/>
        <filter val="J_4п"/>
        <filter val="J_4р"/>
        <filter val="J_5н"/>
        <filter val="J_5п"/>
        <filter val="J_5р"/>
        <filter val="J_6п"/>
        <filter val="J_7р"/>
        <filter val="К_1н"/>
        <filter val="К_1п"/>
        <filter val="К_1р"/>
        <filter val="К_2н"/>
        <filter val="К_2р"/>
        <filter val="К_3н"/>
        <filter val="К_3р"/>
        <filter val="К_4н"/>
        <filter val="К_4р"/>
        <filter val="К_5р"/>
        <filter val="Н_52н"/>
        <filter val="Н_53н"/>
        <filter val="Н_54н"/>
        <filter val="Н_55п"/>
      </filters>
    </filterColumn>
  </autoFilter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BY2" sqref="BY2:CA2"/>
    </sheetView>
  </sheetViews>
  <sheetFormatPr defaultColWidth="9.140625" defaultRowHeight="12" x14ac:dyDescent="0.2"/>
  <cols>
    <col min="1" max="1" width="9.140625" style="113" customWidth="1"/>
    <col min="2" max="2" width="31.7109375" style="31" customWidth="1"/>
    <col min="3" max="3" width="9.7109375" style="113" customWidth="1"/>
    <col min="4" max="4" width="11.85546875" style="113" customWidth="1"/>
    <col min="5" max="5" width="7.28515625" style="113" customWidth="1"/>
    <col min="6" max="6" width="9" style="113" customWidth="1"/>
    <col min="7" max="11" width="7.28515625" style="113" customWidth="1"/>
    <col min="12" max="12" width="8.28515625" style="113" customWidth="1"/>
    <col min="13" max="13" width="8.5703125" style="113" customWidth="1"/>
    <col min="14" max="15" width="8.28515625" style="113" customWidth="1"/>
    <col min="16" max="16" width="7" style="113" customWidth="1"/>
    <col min="17" max="17" width="8.28515625" style="113" customWidth="1"/>
    <col min="18" max="18" width="8" style="113" customWidth="1"/>
    <col min="19" max="39" width="8.28515625" style="113" customWidth="1"/>
    <col min="40" max="40" width="7.85546875" style="113" customWidth="1"/>
    <col min="41" max="41" width="12" style="113" customWidth="1"/>
    <col min="42" max="42" width="11.28515625" style="113" customWidth="1"/>
    <col min="43" max="43" width="7.28515625" style="113" customWidth="1"/>
    <col min="44" max="44" width="10.140625" style="113" customWidth="1"/>
    <col min="45" max="46" width="7.28515625" style="113" customWidth="1"/>
    <col min="47" max="54" width="8.28515625" style="113" customWidth="1"/>
    <col min="55" max="55" width="9" style="113" customWidth="1"/>
    <col min="56" max="60" width="8.28515625" style="113" customWidth="1"/>
    <col min="61" max="61" width="9.7109375" style="113" customWidth="1"/>
    <col min="62" max="67" width="10" style="113" customWidth="1"/>
    <col min="68" max="68" width="9.7109375" style="113" customWidth="1"/>
    <col min="69" max="69" width="11.5703125" style="113" customWidth="1"/>
    <col min="70" max="74" width="7" style="113" customWidth="1"/>
    <col min="75" max="75" width="8.7109375" style="113" customWidth="1"/>
    <col min="76" max="76" width="6.5703125" style="113" customWidth="1"/>
    <col min="77" max="77" width="10.28515625" style="113" customWidth="1"/>
    <col min="78" max="78" width="10.140625" style="113" customWidth="1"/>
    <col min="79" max="79" width="10.42578125" style="113" customWidth="1"/>
    <col min="80" max="80" width="9.5703125" style="113" bestFit="1" customWidth="1"/>
    <col min="81" max="16384" width="9.140625" style="113"/>
  </cols>
  <sheetData>
    <row r="1" spans="1:80" x14ac:dyDescent="0.2">
      <c r="CA1" s="14" t="s">
        <v>177</v>
      </c>
    </row>
    <row r="2" spans="1:80" ht="24" customHeight="1" x14ac:dyDescent="0.2">
      <c r="B2" s="142"/>
      <c r="BX2" s="114"/>
      <c r="BY2" s="167" t="s">
        <v>11</v>
      </c>
      <c r="BZ2" s="167"/>
      <c r="CA2" s="167"/>
    </row>
    <row r="3" spans="1:80" x14ac:dyDescent="0.2">
      <c r="A3" s="144" t="s">
        <v>83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</row>
    <row r="4" spans="1:80" x14ac:dyDescent="0.2">
      <c r="N4" s="14" t="s">
        <v>62</v>
      </c>
      <c r="O4" s="130" t="str">
        <f>'10'!G4</f>
        <v>II</v>
      </c>
      <c r="P4" s="130"/>
      <c r="Q4" s="129" t="s">
        <v>79</v>
      </c>
      <c r="R4" s="129"/>
      <c r="S4" s="130" t="str">
        <f>'10'!J4</f>
        <v>2021</v>
      </c>
      <c r="T4" s="113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8" t="s">
        <v>193</v>
      </c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BY6" s="89"/>
      <c r="BZ6" s="89" t="s">
        <v>163</v>
      </c>
    </row>
    <row r="7" spans="1:80" ht="12.75" x14ac:dyDescent="0.2">
      <c r="N7" s="131" t="s">
        <v>13</v>
      </c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28"/>
      <c r="AJ7" s="128"/>
      <c r="AK7" s="128"/>
      <c r="BY7" s="89"/>
      <c r="BZ7" s="146" t="s">
        <v>178</v>
      </c>
    </row>
    <row r="8" spans="1:80" ht="12.75" x14ac:dyDescent="0.2">
      <c r="BY8" s="89"/>
      <c r="BZ8" s="146" t="s">
        <v>179</v>
      </c>
    </row>
    <row r="9" spans="1:80" s="36" customFormat="1" ht="15.75" customHeight="1" x14ac:dyDescent="0.2">
      <c r="A9" s="113"/>
      <c r="B9" s="31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4" t="s">
        <v>14</v>
      </c>
      <c r="S9" s="130" t="str">
        <f>S4</f>
        <v>2021</v>
      </c>
      <c r="T9" s="113" t="s">
        <v>15</v>
      </c>
      <c r="U9" s="113"/>
      <c r="V9" s="113"/>
      <c r="W9" s="113"/>
      <c r="X9" s="113"/>
      <c r="Y9" s="113"/>
      <c r="Z9" s="14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BY9" s="110"/>
      <c r="BZ9" s="110" t="s">
        <v>164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165</v>
      </c>
    </row>
    <row r="11" spans="1:80" ht="15" customHeight="1" x14ac:dyDescent="0.2">
      <c r="P11" s="14" t="s">
        <v>16</v>
      </c>
      <c r="Q11" s="218" t="str">
        <f>'10'!H11</f>
        <v>приказом ДЖККиЭ ХМАО-Югры №33-Пр-98 от 01.10.2020</v>
      </c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166</v>
      </c>
    </row>
    <row r="12" spans="1:80" ht="15" customHeight="1" x14ac:dyDescent="0.2">
      <c r="Q12" s="131" t="s">
        <v>17</v>
      </c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28"/>
      <c r="AD12" s="128"/>
      <c r="AE12" s="128"/>
      <c r="AF12" s="128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</row>
    <row r="14" spans="1:80" s="1" customFormat="1" ht="11.25" x14ac:dyDescent="0.2">
      <c r="A14" s="213" t="s">
        <v>20</v>
      </c>
      <c r="B14" s="215" t="s">
        <v>21</v>
      </c>
      <c r="C14" s="213" t="s">
        <v>18</v>
      </c>
      <c r="D14" s="213" t="s">
        <v>84</v>
      </c>
      <c r="E14" s="216" t="s">
        <v>85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9" t="s">
        <v>172</v>
      </c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20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21"/>
      <c r="BW14" s="222" t="s">
        <v>86</v>
      </c>
      <c r="BX14" s="223"/>
      <c r="BY14" s="223"/>
      <c r="BZ14" s="224"/>
      <c r="CA14" s="213" t="s">
        <v>9</v>
      </c>
      <c r="CB14" s="132"/>
    </row>
    <row r="15" spans="1:80" s="1" customFormat="1" ht="11.25" x14ac:dyDescent="0.2">
      <c r="A15" s="214"/>
      <c r="B15" s="171"/>
      <c r="C15" s="214"/>
      <c r="D15" s="214"/>
      <c r="E15" s="210" t="s">
        <v>0</v>
      </c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2"/>
      <c r="AN15" s="210" t="s">
        <v>5</v>
      </c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31"/>
      <c r="BK15" s="211"/>
      <c r="BL15" s="211"/>
      <c r="BM15" s="211"/>
      <c r="BN15" s="211"/>
      <c r="BO15" s="211"/>
      <c r="BP15" s="211"/>
      <c r="BQ15" s="211"/>
      <c r="BR15" s="211"/>
      <c r="BS15" s="211"/>
      <c r="BT15" s="211"/>
      <c r="BU15" s="211"/>
      <c r="BV15" s="212"/>
      <c r="BW15" s="225"/>
      <c r="BX15" s="226"/>
      <c r="BY15" s="226"/>
      <c r="BZ15" s="227"/>
      <c r="CA15" s="214"/>
      <c r="CB15" s="132"/>
    </row>
    <row r="16" spans="1:80" s="1" customFormat="1" ht="11.25" x14ac:dyDescent="0.2">
      <c r="A16" s="214"/>
      <c r="B16" s="171"/>
      <c r="C16" s="214"/>
      <c r="D16" s="214"/>
      <c r="E16" s="210" t="s">
        <v>68</v>
      </c>
      <c r="F16" s="211"/>
      <c r="G16" s="211"/>
      <c r="H16" s="211"/>
      <c r="I16" s="211"/>
      <c r="J16" s="211"/>
      <c r="K16" s="212"/>
      <c r="L16" s="210" t="s">
        <v>69</v>
      </c>
      <c r="M16" s="211"/>
      <c r="N16" s="211"/>
      <c r="O16" s="211"/>
      <c r="P16" s="211"/>
      <c r="Q16" s="211"/>
      <c r="R16" s="212"/>
      <c r="S16" s="210" t="s">
        <v>70</v>
      </c>
      <c r="T16" s="211"/>
      <c r="U16" s="211"/>
      <c r="V16" s="211"/>
      <c r="W16" s="211"/>
      <c r="X16" s="211"/>
      <c r="Y16" s="212"/>
      <c r="Z16" s="210" t="s">
        <v>71</v>
      </c>
      <c r="AA16" s="211"/>
      <c r="AB16" s="211"/>
      <c r="AC16" s="211"/>
      <c r="AD16" s="211"/>
      <c r="AE16" s="211"/>
      <c r="AF16" s="212"/>
      <c r="AG16" s="210" t="s">
        <v>72</v>
      </c>
      <c r="AH16" s="211"/>
      <c r="AI16" s="211"/>
      <c r="AJ16" s="211"/>
      <c r="AK16" s="211"/>
      <c r="AL16" s="211"/>
      <c r="AM16" s="212"/>
      <c r="AN16" s="210" t="s">
        <v>68</v>
      </c>
      <c r="AO16" s="211"/>
      <c r="AP16" s="211"/>
      <c r="AQ16" s="211"/>
      <c r="AR16" s="211"/>
      <c r="AS16" s="211"/>
      <c r="AT16" s="212"/>
      <c r="AU16" s="210" t="s">
        <v>69</v>
      </c>
      <c r="AV16" s="211"/>
      <c r="AW16" s="211"/>
      <c r="AX16" s="211"/>
      <c r="AY16" s="211"/>
      <c r="AZ16" s="211"/>
      <c r="BA16" s="212"/>
      <c r="BB16" s="210" t="s">
        <v>70</v>
      </c>
      <c r="BC16" s="211"/>
      <c r="BD16" s="211"/>
      <c r="BE16" s="211"/>
      <c r="BF16" s="211"/>
      <c r="BG16" s="211"/>
      <c r="BH16" s="212"/>
      <c r="BI16" s="210" t="s">
        <v>71</v>
      </c>
      <c r="BJ16" s="231"/>
      <c r="BK16" s="211"/>
      <c r="BL16" s="211"/>
      <c r="BM16" s="211"/>
      <c r="BN16" s="211"/>
      <c r="BO16" s="212"/>
      <c r="BP16" s="210" t="s">
        <v>72</v>
      </c>
      <c r="BQ16" s="211"/>
      <c r="BR16" s="211"/>
      <c r="BS16" s="211"/>
      <c r="BT16" s="211"/>
      <c r="BU16" s="211"/>
      <c r="BV16" s="212"/>
      <c r="BW16" s="228"/>
      <c r="BX16" s="229"/>
      <c r="BY16" s="229"/>
      <c r="BZ16" s="230"/>
      <c r="CA16" s="214"/>
      <c r="CB16" s="132"/>
    </row>
    <row r="17" spans="1:86" s="1" customFormat="1" ht="33.75" x14ac:dyDescent="0.2">
      <c r="A17" s="214"/>
      <c r="B17" s="171"/>
      <c r="C17" s="214"/>
      <c r="D17" s="214"/>
      <c r="E17" s="137" t="s">
        <v>24</v>
      </c>
      <c r="F17" s="210" t="s">
        <v>25</v>
      </c>
      <c r="G17" s="211"/>
      <c r="H17" s="211"/>
      <c r="I17" s="211"/>
      <c r="J17" s="211"/>
      <c r="K17" s="212"/>
      <c r="L17" s="137" t="s">
        <v>24</v>
      </c>
      <c r="M17" s="210" t="s">
        <v>25</v>
      </c>
      <c r="N17" s="211"/>
      <c r="O17" s="211"/>
      <c r="P17" s="211"/>
      <c r="Q17" s="211"/>
      <c r="R17" s="212"/>
      <c r="S17" s="137" t="s">
        <v>24</v>
      </c>
      <c r="T17" s="210" t="s">
        <v>25</v>
      </c>
      <c r="U17" s="211"/>
      <c r="V17" s="211"/>
      <c r="W17" s="211"/>
      <c r="X17" s="211"/>
      <c r="Y17" s="212"/>
      <c r="Z17" s="137" t="s">
        <v>24</v>
      </c>
      <c r="AA17" s="210" t="s">
        <v>25</v>
      </c>
      <c r="AB17" s="211"/>
      <c r="AC17" s="211"/>
      <c r="AD17" s="211"/>
      <c r="AE17" s="211"/>
      <c r="AF17" s="212"/>
      <c r="AG17" s="137" t="s">
        <v>24</v>
      </c>
      <c r="AH17" s="210" t="s">
        <v>25</v>
      </c>
      <c r="AI17" s="211"/>
      <c r="AJ17" s="211"/>
      <c r="AK17" s="211"/>
      <c r="AL17" s="211"/>
      <c r="AM17" s="212"/>
      <c r="AN17" s="137" t="s">
        <v>24</v>
      </c>
      <c r="AO17" s="210" t="s">
        <v>25</v>
      </c>
      <c r="AP17" s="211"/>
      <c r="AQ17" s="211"/>
      <c r="AR17" s="211"/>
      <c r="AS17" s="211"/>
      <c r="AT17" s="212"/>
      <c r="AU17" s="137" t="s">
        <v>24</v>
      </c>
      <c r="AV17" s="210" t="s">
        <v>25</v>
      </c>
      <c r="AW17" s="211"/>
      <c r="AX17" s="211"/>
      <c r="AY17" s="211"/>
      <c r="AZ17" s="211"/>
      <c r="BA17" s="212"/>
      <c r="BB17" s="137" t="s">
        <v>24</v>
      </c>
      <c r="BC17" s="210" t="s">
        <v>25</v>
      </c>
      <c r="BD17" s="211"/>
      <c r="BE17" s="211"/>
      <c r="BF17" s="211"/>
      <c r="BG17" s="211"/>
      <c r="BH17" s="212"/>
      <c r="BI17" s="137" t="s">
        <v>24</v>
      </c>
      <c r="BJ17" s="232" t="s">
        <v>25</v>
      </c>
      <c r="BK17" s="211"/>
      <c r="BL17" s="211"/>
      <c r="BM17" s="211"/>
      <c r="BN17" s="211"/>
      <c r="BO17" s="212"/>
      <c r="BP17" s="137" t="s">
        <v>24</v>
      </c>
      <c r="BQ17" s="210" t="s">
        <v>25</v>
      </c>
      <c r="BR17" s="211"/>
      <c r="BS17" s="211"/>
      <c r="BT17" s="211"/>
      <c r="BU17" s="211"/>
      <c r="BV17" s="212"/>
      <c r="BW17" s="210" t="s">
        <v>24</v>
      </c>
      <c r="BX17" s="212"/>
      <c r="BY17" s="211" t="s">
        <v>25</v>
      </c>
      <c r="BZ17" s="212"/>
      <c r="CA17" s="214"/>
      <c r="CB17" s="132"/>
    </row>
    <row r="18" spans="1:86" s="1" customFormat="1" ht="42" x14ac:dyDescent="0.2">
      <c r="A18" s="214"/>
      <c r="B18" s="171"/>
      <c r="C18" s="214"/>
      <c r="D18" s="214"/>
      <c r="E18" s="138" t="s">
        <v>26</v>
      </c>
      <c r="F18" s="138" t="s">
        <v>26</v>
      </c>
      <c r="G18" s="138" t="s">
        <v>27</v>
      </c>
      <c r="H18" s="138" t="s">
        <v>28</v>
      </c>
      <c r="I18" s="138" t="s">
        <v>29</v>
      </c>
      <c r="J18" s="138" t="s">
        <v>30</v>
      </c>
      <c r="K18" s="138" t="s">
        <v>31</v>
      </c>
      <c r="L18" s="138" t="s">
        <v>26</v>
      </c>
      <c r="M18" s="138" t="s">
        <v>26</v>
      </c>
      <c r="N18" s="138" t="s">
        <v>27</v>
      </c>
      <c r="O18" s="138" t="s">
        <v>28</v>
      </c>
      <c r="P18" s="138" t="s">
        <v>29</v>
      </c>
      <c r="Q18" s="138" t="s">
        <v>30</v>
      </c>
      <c r="R18" s="138" t="s">
        <v>31</v>
      </c>
      <c r="S18" s="138" t="s">
        <v>26</v>
      </c>
      <c r="T18" s="138" t="s">
        <v>26</v>
      </c>
      <c r="U18" s="138" t="s">
        <v>27</v>
      </c>
      <c r="V18" s="138" t="s">
        <v>28</v>
      </c>
      <c r="W18" s="138" t="s">
        <v>29</v>
      </c>
      <c r="X18" s="138" t="s">
        <v>30</v>
      </c>
      <c r="Y18" s="138" t="s">
        <v>31</v>
      </c>
      <c r="Z18" s="138" t="s">
        <v>26</v>
      </c>
      <c r="AA18" s="138" t="s">
        <v>26</v>
      </c>
      <c r="AB18" s="138" t="s">
        <v>27</v>
      </c>
      <c r="AC18" s="138" t="s">
        <v>28</v>
      </c>
      <c r="AD18" s="138" t="s">
        <v>29</v>
      </c>
      <c r="AE18" s="138" t="s">
        <v>30</v>
      </c>
      <c r="AF18" s="138" t="s">
        <v>31</v>
      </c>
      <c r="AG18" s="138" t="s">
        <v>26</v>
      </c>
      <c r="AH18" s="138" t="s">
        <v>26</v>
      </c>
      <c r="AI18" s="138" t="s">
        <v>27</v>
      </c>
      <c r="AJ18" s="138" t="s">
        <v>28</v>
      </c>
      <c r="AK18" s="138" t="s">
        <v>29</v>
      </c>
      <c r="AL18" s="138" t="s">
        <v>30</v>
      </c>
      <c r="AM18" s="138" t="s">
        <v>31</v>
      </c>
      <c r="AN18" s="138" t="s">
        <v>26</v>
      </c>
      <c r="AO18" s="138" t="s">
        <v>26</v>
      </c>
      <c r="AP18" s="138" t="s">
        <v>27</v>
      </c>
      <c r="AQ18" s="138" t="s">
        <v>28</v>
      </c>
      <c r="AR18" s="138" t="s">
        <v>29</v>
      </c>
      <c r="AS18" s="138" t="s">
        <v>30</v>
      </c>
      <c r="AT18" s="138" t="s">
        <v>31</v>
      </c>
      <c r="AU18" s="138" t="s">
        <v>26</v>
      </c>
      <c r="AV18" s="138" t="s">
        <v>26</v>
      </c>
      <c r="AW18" s="138" t="s">
        <v>27</v>
      </c>
      <c r="AX18" s="138" t="s">
        <v>28</v>
      </c>
      <c r="AY18" s="138" t="s">
        <v>29</v>
      </c>
      <c r="AZ18" s="138" t="s">
        <v>30</v>
      </c>
      <c r="BA18" s="138" t="s">
        <v>31</v>
      </c>
      <c r="BB18" s="138" t="s">
        <v>26</v>
      </c>
      <c r="BC18" s="138" t="s">
        <v>26</v>
      </c>
      <c r="BD18" s="138" t="s">
        <v>27</v>
      </c>
      <c r="BE18" s="138" t="s">
        <v>28</v>
      </c>
      <c r="BF18" s="138" t="s">
        <v>29</v>
      </c>
      <c r="BG18" s="138" t="s">
        <v>30</v>
      </c>
      <c r="BH18" s="138" t="s">
        <v>31</v>
      </c>
      <c r="BI18" s="138" t="s">
        <v>26</v>
      </c>
      <c r="BJ18" s="139" t="s">
        <v>26</v>
      </c>
      <c r="BK18" s="138" t="s">
        <v>27</v>
      </c>
      <c r="BL18" s="138" t="s">
        <v>28</v>
      </c>
      <c r="BM18" s="138" t="s">
        <v>29</v>
      </c>
      <c r="BN18" s="138" t="s">
        <v>30</v>
      </c>
      <c r="BO18" s="138" t="s">
        <v>31</v>
      </c>
      <c r="BP18" s="138" t="s">
        <v>26</v>
      </c>
      <c r="BQ18" s="138" t="s">
        <v>26</v>
      </c>
      <c r="BR18" s="138" t="s">
        <v>27</v>
      </c>
      <c r="BS18" s="138" t="s">
        <v>28</v>
      </c>
      <c r="BT18" s="138" t="s">
        <v>29</v>
      </c>
      <c r="BU18" s="138" t="s">
        <v>30</v>
      </c>
      <c r="BV18" s="138" t="s">
        <v>31</v>
      </c>
      <c r="BW18" s="137" t="s">
        <v>26</v>
      </c>
      <c r="BX18" s="137" t="s">
        <v>8</v>
      </c>
      <c r="BY18" s="137" t="s">
        <v>26</v>
      </c>
      <c r="BZ18" s="137" t="s">
        <v>8</v>
      </c>
      <c r="CA18" s="214"/>
      <c r="CB18" s="132"/>
    </row>
    <row r="19" spans="1:86" s="1" customFormat="1" ht="11.25" x14ac:dyDescent="0.2">
      <c r="A19" s="140">
        <v>1</v>
      </c>
      <c r="B19" s="143">
        <v>2</v>
      </c>
      <c r="C19" s="140">
        <v>3</v>
      </c>
      <c r="D19" s="140">
        <v>4</v>
      </c>
      <c r="E19" s="140" t="s">
        <v>32</v>
      </c>
      <c r="F19" s="140" t="s">
        <v>33</v>
      </c>
      <c r="G19" s="140" t="s">
        <v>34</v>
      </c>
      <c r="H19" s="140" t="s">
        <v>35</v>
      </c>
      <c r="I19" s="140" t="s">
        <v>47</v>
      </c>
      <c r="J19" s="140" t="s">
        <v>48</v>
      </c>
      <c r="K19" s="140" t="s">
        <v>49</v>
      </c>
      <c r="L19" s="140" t="s">
        <v>44</v>
      </c>
      <c r="M19" s="140" t="s">
        <v>45</v>
      </c>
      <c r="N19" s="140" t="s">
        <v>46</v>
      </c>
      <c r="O19" s="140" t="s">
        <v>87</v>
      </c>
      <c r="P19" s="140" t="s">
        <v>88</v>
      </c>
      <c r="Q19" s="140" t="s">
        <v>89</v>
      </c>
      <c r="R19" s="140" t="s">
        <v>90</v>
      </c>
      <c r="S19" s="140" t="s">
        <v>91</v>
      </c>
      <c r="T19" s="140" t="s">
        <v>92</v>
      </c>
      <c r="U19" s="140" t="s">
        <v>93</v>
      </c>
      <c r="V19" s="140" t="s">
        <v>94</v>
      </c>
      <c r="W19" s="140" t="s">
        <v>95</v>
      </c>
      <c r="X19" s="140" t="s">
        <v>96</v>
      </c>
      <c r="Y19" s="140" t="s">
        <v>97</v>
      </c>
      <c r="Z19" s="140" t="s">
        <v>98</v>
      </c>
      <c r="AA19" s="140" t="s">
        <v>99</v>
      </c>
      <c r="AB19" s="140" t="s">
        <v>100</v>
      </c>
      <c r="AC19" s="140" t="s">
        <v>101</v>
      </c>
      <c r="AD19" s="140" t="s">
        <v>102</v>
      </c>
      <c r="AE19" s="140" t="s">
        <v>103</v>
      </c>
      <c r="AF19" s="140" t="s">
        <v>104</v>
      </c>
      <c r="AG19" s="140" t="s">
        <v>105</v>
      </c>
      <c r="AH19" s="140" t="s">
        <v>106</v>
      </c>
      <c r="AI19" s="140" t="s">
        <v>107</v>
      </c>
      <c r="AJ19" s="140" t="s">
        <v>108</v>
      </c>
      <c r="AK19" s="140" t="s">
        <v>109</v>
      </c>
      <c r="AL19" s="140" t="s">
        <v>110</v>
      </c>
      <c r="AM19" s="140" t="s">
        <v>111</v>
      </c>
      <c r="AN19" s="140" t="s">
        <v>36</v>
      </c>
      <c r="AO19" s="140" t="s">
        <v>37</v>
      </c>
      <c r="AP19" s="140" t="s">
        <v>38</v>
      </c>
      <c r="AQ19" s="140" t="s">
        <v>39</v>
      </c>
      <c r="AR19" s="140" t="s">
        <v>53</v>
      </c>
      <c r="AS19" s="140" t="s">
        <v>54</v>
      </c>
      <c r="AT19" s="140" t="s">
        <v>55</v>
      </c>
      <c r="AU19" s="140" t="s">
        <v>50</v>
      </c>
      <c r="AV19" s="140" t="s">
        <v>51</v>
      </c>
      <c r="AW19" s="140" t="s">
        <v>52</v>
      </c>
      <c r="AX19" s="140" t="s">
        <v>112</v>
      </c>
      <c r="AY19" s="140" t="s">
        <v>113</v>
      </c>
      <c r="AZ19" s="140" t="s">
        <v>114</v>
      </c>
      <c r="BA19" s="140" t="s">
        <v>115</v>
      </c>
      <c r="BB19" s="140" t="s">
        <v>116</v>
      </c>
      <c r="BC19" s="140" t="s">
        <v>117</v>
      </c>
      <c r="BD19" s="140" t="s">
        <v>118</v>
      </c>
      <c r="BE19" s="140" t="s">
        <v>119</v>
      </c>
      <c r="BF19" s="140" t="s">
        <v>120</v>
      </c>
      <c r="BG19" s="140" t="s">
        <v>121</v>
      </c>
      <c r="BH19" s="140" t="s">
        <v>122</v>
      </c>
      <c r="BI19" s="140" t="s">
        <v>123</v>
      </c>
      <c r="BJ19" s="141" t="s">
        <v>124</v>
      </c>
      <c r="BK19" s="140" t="s">
        <v>125</v>
      </c>
      <c r="BL19" s="140" t="s">
        <v>126</v>
      </c>
      <c r="BM19" s="140" t="s">
        <v>127</v>
      </c>
      <c r="BN19" s="140" t="s">
        <v>128</v>
      </c>
      <c r="BO19" s="140" t="s">
        <v>129</v>
      </c>
      <c r="BP19" s="140" t="s">
        <v>130</v>
      </c>
      <c r="BQ19" s="140" t="s">
        <v>131</v>
      </c>
      <c r="BR19" s="140" t="s">
        <v>132</v>
      </c>
      <c r="BS19" s="140" t="s">
        <v>133</v>
      </c>
      <c r="BT19" s="140" t="s">
        <v>134</v>
      </c>
      <c r="BU19" s="140" t="s">
        <v>135</v>
      </c>
      <c r="BV19" s="140" t="s">
        <v>136</v>
      </c>
      <c r="BW19" s="140">
        <v>7</v>
      </c>
      <c r="BX19" s="140">
        <v>8</v>
      </c>
      <c r="BY19" s="140">
        <v>9</v>
      </c>
      <c r="BZ19" s="140">
        <v>10</v>
      </c>
      <c r="CA19" s="140">
        <v>11</v>
      </c>
      <c r="CB19" s="132"/>
    </row>
    <row r="20" spans="1:86" ht="30" customHeight="1" x14ac:dyDescent="0.2">
      <c r="A20" s="119">
        <v>0</v>
      </c>
      <c r="B20" s="119" t="s">
        <v>10</v>
      </c>
      <c r="C20" s="119"/>
      <c r="D20" s="122">
        <f>SUM(D21:D24)</f>
        <v>42.849263333333333</v>
      </c>
      <c r="E20" s="120" t="s">
        <v>161</v>
      </c>
      <c r="F20" s="122">
        <f t="shared" ref="F20" si="0">SUM(F21:F24)</f>
        <v>19.356900000000003</v>
      </c>
      <c r="G20" s="120" t="s">
        <v>161</v>
      </c>
      <c r="H20" s="120" t="s">
        <v>161</v>
      </c>
      <c r="I20" s="120" t="s">
        <v>161</v>
      </c>
      <c r="J20" s="120" t="s">
        <v>161</v>
      </c>
      <c r="K20" s="120" t="s">
        <v>161</v>
      </c>
      <c r="L20" s="120" t="s">
        <v>161</v>
      </c>
      <c r="M20" s="136">
        <f t="shared" ref="M20" si="1">SUM(M21:M24)</f>
        <v>0</v>
      </c>
      <c r="N20" s="120" t="s">
        <v>161</v>
      </c>
      <c r="O20" s="120" t="s">
        <v>161</v>
      </c>
      <c r="P20" s="120" t="s">
        <v>161</v>
      </c>
      <c r="Q20" s="120" t="s">
        <v>161</v>
      </c>
      <c r="R20" s="120" t="s">
        <v>161</v>
      </c>
      <c r="S20" s="120" t="s">
        <v>161</v>
      </c>
      <c r="T20" s="136">
        <f t="shared" ref="T20" si="2">SUM(T21:T24)</f>
        <v>13.666045000000002</v>
      </c>
      <c r="U20" s="120" t="s">
        <v>161</v>
      </c>
      <c r="V20" s="120" t="s">
        <v>161</v>
      </c>
      <c r="W20" s="120" t="s">
        <v>161</v>
      </c>
      <c r="X20" s="120" t="s">
        <v>161</v>
      </c>
      <c r="Y20" s="120" t="s">
        <v>161</v>
      </c>
      <c r="Z20" s="120" t="s">
        <v>161</v>
      </c>
      <c r="AA20" s="136">
        <f t="shared" ref="AA20" si="3">SUM(AA21:AA24)</f>
        <v>3.0797783333333335</v>
      </c>
      <c r="AB20" s="120" t="s">
        <v>161</v>
      </c>
      <c r="AC20" s="120" t="s">
        <v>161</v>
      </c>
      <c r="AD20" s="120" t="s">
        <v>161</v>
      </c>
      <c r="AE20" s="120" t="s">
        <v>161</v>
      </c>
      <c r="AF20" s="120" t="s">
        <v>161</v>
      </c>
      <c r="AG20" s="120" t="s">
        <v>161</v>
      </c>
      <c r="AH20" s="136">
        <f t="shared" ref="AH20" si="4">SUM(AH21:AH24)</f>
        <v>2.6110766666666665</v>
      </c>
      <c r="AI20" s="120" t="s">
        <v>161</v>
      </c>
      <c r="AJ20" s="120" t="s">
        <v>161</v>
      </c>
      <c r="AK20" s="120" t="s">
        <v>161</v>
      </c>
      <c r="AL20" s="120" t="s">
        <v>161</v>
      </c>
      <c r="AM20" s="120" t="s">
        <v>161</v>
      </c>
      <c r="AN20" s="120" t="s">
        <v>161</v>
      </c>
      <c r="AO20" s="136">
        <f t="shared" ref="AO20" si="5">SUM(AO21:AO24)</f>
        <v>0</v>
      </c>
      <c r="AP20" s="120" t="s">
        <v>161</v>
      </c>
      <c r="AQ20" s="120" t="s">
        <v>161</v>
      </c>
      <c r="AR20" s="120" t="s">
        <v>161</v>
      </c>
      <c r="AS20" s="120" t="s">
        <v>161</v>
      </c>
      <c r="AT20" s="120" t="s">
        <v>161</v>
      </c>
      <c r="AU20" s="120" t="s">
        <v>161</v>
      </c>
      <c r="AV20" s="136">
        <f t="shared" ref="AV20" si="6">SUM(AV21:AV24)</f>
        <v>0</v>
      </c>
      <c r="AW20" s="120" t="s">
        <v>161</v>
      </c>
      <c r="AX20" s="120" t="s">
        <v>161</v>
      </c>
      <c r="AY20" s="120" t="s">
        <v>161</v>
      </c>
      <c r="AZ20" s="120" t="s">
        <v>161</v>
      </c>
      <c r="BA20" s="120" t="s">
        <v>161</v>
      </c>
      <c r="BB20" s="120" t="s">
        <v>161</v>
      </c>
      <c r="BC20" s="136">
        <v>0</v>
      </c>
      <c r="BD20" s="136">
        <v>0</v>
      </c>
      <c r="BE20" s="136">
        <v>0</v>
      </c>
      <c r="BF20" s="136">
        <v>0</v>
      </c>
      <c r="BG20" s="136">
        <v>0</v>
      </c>
      <c r="BH20" s="136">
        <v>0</v>
      </c>
      <c r="BI20" s="120" t="s">
        <v>161</v>
      </c>
      <c r="BJ20" s="136">
        <v>0</v>
      </c>
      <c r="BK20" s="136">
        <v>0</v>
      </c>
      <c r="BL20" s="136">
        <v>0</v>
      </c>
      <c r="BM20" s="136">
        <v>0</v>
      </c>
      <c r="BN20" s="136">
        <v>0</v>
      </c>
      <c r="BO20" s="136">
        <v>0</v>
      </c>
      <c r="BP20" s="120" t="s">
        <v>161</v>
      </c>
      <c r="BQ20" s="136">
        <v>0</v>
      </c>
      <c r="BR20" s="136">
        <v>0</v>
      </c>
      <c r="BS20" s="136">
        <v>0</v>
      </c>
      <c r="BT20" s="136">
        <v>0</v>
      </c>
      <c r="BU20" s="136">
        <v>0</v>
      </c>
      <c r="BV20" s="136">
        <v>0</v>
      </c>
      <c r="BW20" s="121" t="s">
        <v>161</v>
      </c>
      <c r="BX20" s="121" t="s">
        <v>161</v>
      </c>
      <c r="BY20" s="121">
        <f>F20-AO20</f>
        <v>19.356900000000003</v>
      </c>
      <c r="BZ20" s="121" t="e">
        <f>IF(F20=0,0,(BY20/AO20)*100)</f>
        <v>#DIV/0!</v>
      </c>
      <c r="CA20" s="121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181</v>
      </c>
      <c r="B21" s="93" t="s">
        <v>182</v>
      </c>
      <c r="C21" s="92" t="s">
        <v>183</v>
      </c>
      <c r="D21" s="24">
        <f>16.617388/1.2</f>
        <v>13.847823333333332</v>
      </c>
      <c r="E21" s="24" t="s">
        <v>161</v>
      </c>
      <c r="F21" s="24">
        <f>M21+T21+AA21+AH21</f>
        <v>13.847823333333336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3">
        <v>0</v>
      </c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3">
        <f>13.033296/1.2+0.701421/1.2+2.664537/1.2</f>
        <v>13.666045000000002</v>
      </c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3">
        <f>0.218134/1.2</f>
        <v>0.18177833333333335</v>
      </c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3">
        <v>0</v>
      </c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3">
        <f>AV21+BC21+BJ21+BQ21</f>
        <v>0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3">
        <v>0</v>
      </c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3">
        <v>0</v>
      </c>
      <c r="BD21" s="133">
        <v>0</v>
      </c>
      <c r="BE21" s="133">
        <v>0</v>
      </c>
      <c r="BF21" s="133">
        <v>0</v>
      </c>
      <c r="BG21" s="133">
        <v>0</v>
      </c>
      <c r="BH21" s="133">
        <v>0</v>
      </c>
      <c r="BI21" s="24" t="s">
        <v>161</v>
      </c>
      <c r="BJ21" s="133">
        <v>0</v>
      </c>
      <c r="BK21" s="133">
        <v>0</v>
      </c>
      <c r="BL21" s="133">
        <v>0</v>
      </c>
      <c r="BM21" s="133">
        <v>0</v>
      </c>
      <c r="BN21" s="133">
        <v>0</v>
      </c>
      <c r="BO21" s="133">
        <v>0</v>
      </c>
      <c r="BP21" s="24" t="s">
        <v>161</v>
      </c>
      <c r="BQ21" s="133">
        <v>0</v>
      </c>
      <c r="BR21" s="133">
        <v>0</v>
      </c>
      <c r="BS21" s="133">
        <v>0</v>
      </c>
      <c r="BT21" s="133">
        <v>0</v>
      </c>
      <c r="BU21" s="133">
        <v>0</v>
      </c>
      <c r="BV21" s="133">
        <v>0</v>
      </c>
      <c r="BW21" s="23" t="s">
        <v>161</v>
      </c>
      <c r="BX21" s="23" t="s">
        <v>161</v>
      </c>
      <c r="BY21" s="23">
        <f t="shared" ref="BY21:BY24" si="7">F21-AO21</f>
        <v>13.847823333333336</v>
      </c>
      <c r="BZ21" s="23" t="e">
        <f>IF(F21=0,0,(BY21/AO21)*100)</f>
        <v>#DIV/0!</v>
      </c>
      <c r="CA21" s="24"/>
      <c r="CB21" s="36"/>
      <c r="CC21" s="36"/>
      <c r="CD21" s="36"/>
      <c r="CE21" s="36"/>
      <c r="CF21" s="36"/>
      <c r="CG21" s="36"/>
    </row>
    <row r="22" spans="1:86" ht="96" x14ac:dyDescent="0.2">
      <c r="A22" s="92" t="s">
        <v>184</v>
      </c>
      <c r="B22" s="93" t="s">
        <v>185</v>
      </c>
      <c r="C22" s="92" t="s">
        <v>186</v>
      </c>
      <c r="D22" s="24">
        <f>3.668868/1.2</f>
        <v>3.0573899999999998</v>
      </c>
      <c r="E22" s="24" t="s">
        <v>161</v>
      </c>
      <c r="F22" s="24">
        <f t="shared" ref="F22:F24" si="8">M22+T22+AA22+AH22</f>
        <v>2.8980000000000001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3">
        <v>0</v>
      </c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3">
        <v>0</v>
      </c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3">
        <v>2.8980000000000001</v>
      </c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3">
        <v>0</v>
      </c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3">
        <f t="shared" ref="AO22:AO24" si="9">AV22+BC22+BJ22+BQ22</f>
        <v>0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3">
        <v>0</v>
      </c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3">
        <v>0</v>
      </c>
      <c r="BD22" s="133">
        <v>0</v>
      </c>
      <c r="BE22" s="133">
        <v>0</v>
      </c>
      <c r="BF22" s="133">
        <v>0</v>
      </c>
      <c r="BG22" s="133">
        <v>0</v>
      </c>
      <c r="BH22" s="133">
        <v>0</v>
      </c>
      <c r="BI22" s="24" t="s">
        <v>161</v>
      </c>
      <c r="BJ22" s="133">
        <v>0</v>
      </c>
      <c r="BK22" s="133">
        <v>0</v>
      </c>
      <c r="BL22" s="133">
        <v>0</v>
      </c>
      <c r="BM22" s="133">
        <v>0</v>
      </c>
      <c r="BN22" s="133">
        <v>0</v>
      </c>
      <c r="BO22" s="133">
        <v>0</v>
      </c>
      <c r="BP22" s="24" t="s">
        <v>161</v>
      </c>
      <c r="BQ22" s="133">
        <v>0</v>
      </c>
      <c r="BR22" s="133">
        <v>0</v>
      </c>
      <c r="BS22" s="133">
        <v>0</v>
      </c>
      <c r="BT22" s="133">
        <v>0</v>
      </c>
      <c r="BU22" s="133">
        <v>0</v>
      </c>
      <c r="BV22" s="133">
        <v>0</v>
      </c>
      <c r="BW22" s="23" t="s">
        <v>161</v>
      </c>
      <c r="BX22" s="23" t="s">
        <v>161</v>
      </c>
      <c r="BY22" s="23">
        <f t="shared" si="7"/>
        <v>2.8980000000000001</v>
      </c>
      <c r="BZ22" s="23" t="e">
        <f t="shared" ref="BZ22:BZ24" si="10"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187</v>
      </c>
      <c r="B23" s="93" t="s">
        <v>188</v>
      </c>
      <c r="C23" s="92" t="s">
        <v>189</v>
      </c>
      <c r="D23" s="24">
        <f>17.517749/1.2</f>
        <v>14.598124166666667</v>
      </c>
      <c r="E23" s="24" t="s">
        <v>161</v>
      </c>
      <c r="F23" s="24">
        <f t="shared" si="8"/>
        <v>1.4963566666666668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3">
        <v>0</v>
      </c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3">
        <v>0</v>
      </c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3">
        <v>0</v>
      </c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3">
        <f>1.795628/1.2</f>
        <v>1.4963566666666668</v>
      </c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3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3">
        <v>0</v>
      </c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3">
        <v>0</v>
      </c>
      <c r="BD23" s="133">
        <v>0</v>
      </c>
      <c r="BE23" s="133">
        <v>0</v>
      </c>
      <c r="BF23" s="133">
        <v>0</v>
      </c>
      <c r="BG23" s="133">
        <v>0</v>
      </c>
      <c r="BH23" s="133">
        <v>0</v>
      </c>
      <c r="BI23" s="24" t="s">
        <v>161</v>
      </c>
      <c r="BJ23" s="133">
        <v>0</v>
      </c>
      <c r="BK23" s="133">
        <v>0</v>
      </c>
      <c r="BL23" s="133">
        <v>0</v>
      </c>
      <c r="BM23" s="133">
        <v>0</v>
      </c>
      <c r="BN23" s="133">
        <v>0</v>
      </c>
      <c r="BO23" s="133">
        <v>0</v>
      </c>
      <c r="BP23" s="24" t="s">
        <v>161</v>
      </c>
      <c r="BQ23" s="133">
        <v>0</v>
      </c>
      <c r="BR23" s="133">
        <v>0</v>
      </c>
      <c r="BS23" s="133">
        <v>0</v>
      </c>
      <c r="BT23" s="133">
        <v>0</v>
      </c>
      <c r="BU23" s="133">
        <v>0</v>
      </c>
      <c r="BV23" s="133">
        <v>0</v>
      </c>
      <c r="BW23" s="23" t="s">
        <v>161</v>
      </c>
      <c r="BX23" s="23" t="s">
        <v>161</v>
      </c>
      <c r="BY23" s="23">
        <f t="shared" si="7"/>
        <v>1.4963566666666668</v>
      </c>
      <c r="BZ23" s="23" t="e">
        <f t="shared" si="10"/>
        <v>#DIV/0!</v>
      </c>
      <c r="CA23" s="24"/>
      <c r="CB23" s="36"/>
    </row>
    <row r="24" spans="1:86" ht="96" x14ac:dyDescent="0.2">
      <c r="A24" s="92" t="s">
        <v>190</v>
      </c>
      <c r="B24" s="93" t="s">
        <v>191</v>
      </c>
      <c r="C24" s="92" t="s">
        <v>192</v>
      </c>
      <c r="D24" s="24">
        <f>13.615111/1.2</f>
        <v>11.345925833333334</v>
      </c>
      <c r="E24" s="24" t="s">
        <v>161</v>
      </c>
      <c r="F24" s="24">
        <f t="shared" si="8"/>
        <v>1.1147199999999999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3">
        <v>0</v>
      </c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3">
        <v>0</v>
      </c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3">
        <v>0</v>
      </c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3">
        <v>1.1147199999999999</v>
      </c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3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3">
        <v>0</v>
      </c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3">
        <v>0</v>
      </c>
      <c r="BD24" s="133">
        <v>0</v>
      </c>
      <c r="BE24" s="133">
        <v>0</v>
      </c>
      <c r="BF24" s="133">
        <v>0</v>
      </c>
      <c r="BG24" s="133">
        <v>0</v>
      </c>
      <c r="BH24" s="133">
        <v>0</v>
      </c>
      <c r="BI24" s="24" t="s">
        <v>161</v>
      </c>
      <c r="BJ24" s="133">
        <v>0</v>
      </c>
      <c r="BK24" s="133">
        <v>0</v>
      </c>
      <c r="BL24" s="133">
        <v>0</v>
      </c>
      <c r="BM24" s="133">
        <v>0</v>
      </c>
      <c r="BN24" s="133">
        <v>0</v>
      </c>
      <c r="BO24" s="133">
        <v>0</v>
      </c>
      <c r="BP24" s="24" t="s">
        <v>161</v>
      </c>
      <c r="BQ24" s="133">
        <v>0</v>
      </c>
      <c r="BR24" s="133">
        <v>0</v>
      </c>
      <c r="BS24" s="133">
        <v>0</v>
      </c>
      <c r="BT24" s="133">
        <v>0</v>
      </c>
      <c r="BU24" s="133">
        <v>0</v>
      </c>
      <c r="BV24" s="133">
        <v>0</v>
      </c>
      <c r="BW24" s="23" t="s">
        <v>161</v>
      </c>
      <c r="BX24" s="23" t="s">
        <v>161</v>
      </c>
      <c r="BY24" s="23">
        <f t="shared" si="7"/>
        <v>1.1147199999999999</v>
      </c>
      <c r="BZ24" s="23" t="e">
        <f t="shared" si="10"/>
        <v>#DIV/0!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5" zoomScaleNormal="85" workbookViewId="0">
      <pane xSplit="3" ySplit="18" topLeftCell="V19" activePane="bottomRight" state="frozen"/>
      <selection activeCell="Q23" sqref="Q23"/>
      <selection pane="topRight" activeCell="Q23" sqref="Q23"/>
      <selection pane="bottomLeft" activeCell="Q23" sqref="Q23"/>
      <selection pane="bottomRight" activeCell="AK21" sqref="AK21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233" t="s">
        <v>11</v>
      </c>
      <c r="BB2" s="233"/>
      <c r="BC2" s="233"/>
    </row>
    <row r="3" spans="1:55" s="6" customFormat="1" ht="10.5" x14ac:dyDescent="0.2">
      <c r="A3" s="241" t="s">
        <v>138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2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243" t="str">
        <f>'10'!G4</f>
        <v>II</v>
      </c>
      <c r="W4" s="244"/>
      <c r="X4" s="241" t="s">
        <v>79</v>
      </c>
      <c r="Y4" s="241"/>
      <c r="Z4" s="240" t="s">
        <v>167</v>
      </c>
      <c r="AA4" s="240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245" t="s">
        <v>193</v>
      </c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  <c r="AK6" s="245"/>
      <c r="AL6" s="81"/>
      <c r="AM6" s="81"/>
      <c r="AN6" s="81"/>
      <c r="AO6" s="81"/>
      <c r="BA6" s="20" t="s">
        <v>163</v>
      </c>
      <c r="BB6" s="13"/>
    </row>
    <row r="7" spans="1:55" s="10" customFormat="1" ht="11.25" x14ac:dyDescent="0.2">
      <c r="A7" s="88"/>
      <c r="B7" s="88"/>
      <c r="C7" s="88"/>
      <c r="D7" s="88"/>
      <c r="W7" s="238" t="s">
        <v>13</v>
      </c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9"/>
      <c r="AK7" s="238"/>
      <c r="AL7" s="80"/>
      <c r="AM7" s="80"/>
      <c r="AN7" s="80"/>
      <c r="AO7" s="80"/>
      <c r="BA7" s="20" t="s">
        <v>178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179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240" t="s">
        <v>167</v>
      </c>
      <c r="AA9" s="240"/>
      <c r="AB9" s="6" t="s">
        <v>15</v>
      </c>
      <c r="AE9" s="67"/>
      <c r="AF9" s="71"/>
      <c r="AG9" s="67"/>
      <c r="AH9" s="67"/>
      <c r="AI9" s="67"/>
      <c r="AJ9" s="60"/>
      <c r="AK9" s="69"/>
      <c r="AO9" s="100"/>
      <c r="BA9" s="247" t="s">
        <v>164</v>
      </c>
      <c r="BB9" s="247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165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234" t="s">
        <v>180</v>
      </c>
      <c r="Z11" s="235"/>
      <c r="AA11" s="235"/>
      <c r="AB11" s="235"/>
      <c r="AC11" s="235"/>
      <c r="AD11" s="235"/>
      <c r="AE11" s="235"/>
      <c r="AF11" s="235"/>
      <c r="AG11" s="235"/>
      <c r="AH11" s="235"/>
      <c r="AI11" s="235"/>
      <c r="AJ11" s="236"/>
      <c r="AK11" s="235"/>
      <c r="AL11" s="235"/>
      <c r="AM11" s="235"/>
      <c r="AN11" s="235"/>
      <c r="AO11" s="235"/>
      <c r="AP11" s="27"/>
      <c r="BA11" s="22" t="s">
        <v>166</v>
      </c>
      <c r="BB11" s="13"/>
    </row>
    <row r="12" spans="1:55" s="10" customFormat="1" ht="11.25" x14ac:dyDescent="0.2">
      <c r="A12" s="88"/>
      <c r="B12" s="88"/>
      <c r="C12" s="88"/>
      <c r="D12" s="88"/>
      <c r="Y12" s="238" t="s">
        <v>17</v>
      </c>
      <c r="Z12" s="238"/>
      <c r="AA12" s="238"/>
      <c r="AB12" s="238"/>
      <c r="AC12" s="238"/>
      <c r="AD12" s="238"/>
      <c r="AE12" s="238"/>
      <c r="AF12" s="238"/>
      <c r="AG12" s="238"/>
      <c r="AH12" s="238"/>
      <c r="AI12" s="238"/>
      <c r="AJ12" s="239"/>
      <c r="AK12" s="238"/>
      <c r="AL12" s="238"/>
      <c r="AM12" s="238"/>
      <c r="AN12" s="80"/>
      <c r="AO12" s="80"/>
      <c r="AP12" s="80"/>
    </row>
    <row r="13" spans="1:55" s="10" customFormat="1" ht="11.25" x14ac:dyDescent="0.15">
      <c r="A13" s="170" t="s">
        <v>20</v>
      </c>
      <c r="B13" s="170" t="s">
        <v>21</v>
      </c>
      <c r="C13" s="170" t="s">
        <v>18</v>
      </c>
      <c r="D13" s="191" t="s">
        <v>176</v>
      </c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4"/>
      <c r="AD13" s="191" t="s">
        <v>173</v>
      </c>
      <c r="AE13" s="192"/>
      <c r="AF13" s="192"/>
      <c r="AG13" s="192"/>
      <c r="AH13" s="192"/>
      <c r="AI13" s="192"/>
      <c r="AJ13" s="193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4"/>
    </row>
    <row r="14" spans="1:55" s="10" customFormat="1" ht="27.75" customHeight="1" x14ac:dyDescent="0.15">
      <c r="A14" s="171"/>
      <c r="B14" s="171"/>
      <c r="C14" s="171"/>
      <c r="D14" s="78" t="s">
        <v>0</v>
      </c>
      <c r="E14" s="183" t="s">
        <v>5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5"/>
      <c r="AD14" s="79" t="s">
        <v>0</v>
      </c>
      <c r="AE14" s="191" t="s">
        <v>5</v>
      </c>
      <c r="AF14" s="192"/>
      <c r="AG14" s="192"/>
      <c r="AH14" s="192"/>
      <c r="AI14" s="192"/>
      <c r="AJ14" s="193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  <c r="AW14" s="192"/>
      <c r="AX14" s="192"/>
      <c r="AY14" s="192"/>
      <c r="AZ14" s="192"/>
      <c r="BA14" s="192"/>
      <c r="BB14" s="192"/>
      <c r="BC14" s="194"/>
    </row>
    <row r="15" spans="1:55" s="10" customFormat="1" ht="15" customHeight="1" x14ac:dyDescent="0.15">
      <c r="A15" s="171"/>
      <c r="B15" s="171"/>
      <c r="C15" s="171"/>
      <c r="D15" s="170" t="s">
        <v>68</v>
      </c>
      <c r="E15" s="191" t="s">
        <v>68</v>
      </c>
      <c r="F15" s="192"/>
      <c r="G15" s="192"/>
      <c r="H15" s="192"/>
      <c r="I15" s="194"/>
      <c r="J15" s="191" t="s">
        <v>69</v>
      </c>
      <c r="K15" s="192"/>
      <c r="L15" s="192"/>
      <c r="M15" s="192"/>
      <c r="N15" s="194"/>
      <c r="O15" s="191" t="s">
        <v>70</v>
      </c>
      <c r="P15" s="192"/>
      <c r="Q15" s="192"/>
      <c r="R15" s="192"/>
      <c r="S15" s="194"/>
      <c r="T15" s="191" t="s">
        <v>71</v>
      </c>
      <c r="U15" s="192"/>
      <c r="V15" s="192"/>
      <c r="W15" s="192"/>
      <c r="X15" s="194"/>
      <c r="Y15" s="191" t="s">
        <v>72</v>
      </c>
      <c r="Z15" s="192"/>
      <c r="AA15" s="192"/>
      <c r="AB15" s="192"/>
      <c r="AC15" s="194"/>
      <c r="AD15" s="170" t="s">
        <v>68</v>
      </c>
      <c r="AE15" s="191" t="s">
        <v>68</v>
      </c>
      <c r="AF15" s="192"/>
      <c r="AG15" s="192"/>
      <c r="AH15" s="192"/>
      <c r="AI15" s="194"/>
      <c r="AJ15" s="237" t="s">
        <v>69</v>
      </c>
      <c r="AK15" s="192"/>
      <c r="AL15" s="192"/>
      <c r="AM15" s="192"/>
      <c r="AN15" s="194"/>
      <c r="AO15" s="191" t="s">
        <v>70</v>
      </c>
      <c r="AP15" s="192"/>
      <c r="AQ15" s="192"/>
      <c r="AR15" s="192"/>
      <c r="AS15" s="194"/>
      <c r="AT15" s="191" t="s">
        <v>71</v>
      </c>
      <c r="AU15" s="192"/>
      <c r="AV15" s="192"/>
      <c r="AW15" s="192"/>
      <c r="AX15" s="194"/>
      <c r="AY15" s="191" t="s">
        <v>72</v>
      </c>
      <c r="AZ15" s="192"/>
      <c r="BA15" s="192"/>
      <c r="BB15" s="192"/>
      <c r="BC15" s="194"/>
    </row>
    <row r="16" spans="1:55" s="10" customFormat="1" ht="108" customHeight="1" x14ac:dyDescent="0.15">
      <c r="A16" s="171"/>
      <c r="B16" s="171"/>
      <c r="C16" s="171"/>
      <c r="D16" s="172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172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5">
        <v>0</v>
      </c>
      <c r="B18" s="125" t="s">
        <v>10</v>
      </c>
      <c r="C18" s="125"/>
      <c r="D18" s="126">
        <f>'10'!G21</f>
        <v>23.230615999999998</v>
      </c>
      <c r="E18" s="126">
        <f>SUM(E19:E22)</f>
        <v>8.6280747400000006</v>
      </c>
      <c r="F18" s="126">
        <f t="shared" ref="F18:BC18" si="0">SUM(F19:F22)</f>
        <v>9.9949999999999997E-2</v>
      </c>
      <c r="G18" s="126">
        <f t="shared" si="0"/>
        <v>0.52812473999999998</v>
      </c>
      <c r="H18" s="126">
        <f t="shared" si="0"/>
        <v>8</v>
      </c>
      <c r="I18" s="126">
        <f t="shared" si="0"/>
        <v>0</v>
      </c>
      <c r="J18" s="124">
        <f t="shared" si="0"/>
        <v>9.9949999999999997E-2</v>
      </c>
      <c r="K18" s="124">
        <f t="shared" si="0"/>
        <v>9.9949999999999997E-2</v>
      </c>
      <c r="L18" s="124">
        <f t="shared" si="0"/>
        <v>0</v>
      </c>
      <c r="M18" s="124">
        <f t="shared" si="0"/>
        <v>0</v>
      </c>
      <c r="N18" s="124">
        <f t="shared" si="0"/>
        <v>0</v>
      </c>
      <c r="O18" s="124">
        <f t="shared" si="0"/>
        <v>8.5281247399999991</v>
      </c>
      <c r="P18" s="124">
        <f t="shared" si="0"/>
        <v>0</v>
      </c>
      <c r="Q18" s="124">
        <f t="shared" si="0"/>
        <v>0.52812473999999998</v>
      </c>
      <c r="R18" s="124">
        <f t="shared" si="0"/>
        <v>8</v>
      </c>
      <c r="S18" s="124">
        <f t="shared" si="0"/>
        <v>0</v>
      </c>
      <c r="T18" s="124">
        <f t="shared" si="0"/>
        <v>0</v>
      </c>
      <c r="U18" s="124">
        <f t="shared" si="0"/>
        <v>0</v>
      </c>
      <c r="V18" s="124">
        <f t="shared" si="0"/>
        <v>0</v>
      </c>
      <c r="W18" s="124">
        <f t="shared" si="0"/>
        <v>0</v>
      </c>
      <c r="X18" s="124">
        <f t="shared" si="0"/>
        <v>0</v>
      </c>
      <c r="Y18" s="124">
        <f t="shared" si="0"/>
        <v>0</v>
      </c>
      <c r="Z18" s="124">
        <f t="shared" si="0"/>
        <v>0</v>
      </c>
      <c r="AA18" s="124">
        <f t="shared" si="0"/>
        <v>0</v>
      </c>
      <c r="AB18" s="124">
        <f t="shared" si="0"/>
        <v>0</v>
      </c>
      <c r="AC18" s="124">
        <f t="shared" si="0"/>
        <v>0</v>
      </c>
      <c r="AD18" s="126">
        <f t="shared" si="0"/>
        <v>19.356900000000003</v>
      </c>
      <c r="AE18" s="134">
        <f t="shared" si="0"/>
        <v>6.9625808566666665</v>
      </c>
      <c r="AF18" s="134">
        <f t="shared" si="0"/>
        <v>8.3291666666666667E-2</v>
      </c>
      <c r="AG18" s="134">
        <f t="shared" si="0"/>
        <v>0.74249398000000011</v>
      </c>
      <c r="AH18" s="134">
        <f t="shared" si="0"/>
        <v>6.1367952099999998</v>
      </c>
      <c r="AI18" s="134">
        <f t="shared" si="0"/>
        <v>0</v>
      </c>
      <c r="AJ18" s="135">
        <f t="shared" si="0"/>
        <v>8.3291666666666667E-2</v>
      </c>
      <c r="AK18" s="135">
        <f t="shared" si="0"/>
        <v>8.3291666666666667E-2</v>
      </c>
      <c r="AL18" s="135">
        <f t="shared" si="0"/>
        <v>0</v>
      </c>
      <c r="AM18" s="135">
        <f t="shared" si="0"/>
        <v>0</v>
      </c>
      <c r="AN18" s="135">
        <f t="shared" si="0"/>
        <v>0</v>
      </c>
      <c r="AO18" s="135">
        <f t="shared" si="0"/>
        <v>6.8792891899999997</v>
      </c>
      <c r="AP18" s="135">
        <f t="shared" si="0"/>
        <v>0</v>
      </c>
      <c r="AQ18" s="135">
        <f t="shared" si="0"/>
        <v>0.74249398000000011</v>
      </c>
      <c r="AR18" s="135">
        <f t="shared" si="0"/>
        <v>6.1367952099999998</v>
      </c>
      <c r="AS18" s="135">
        <f t="shared" si="0"/>
        <v>0</v>
      </c>
      <c r="AT18" s="135">
        <f t="shared" si="0"/>
        <v>0</v>
      </c>
      <c r="AU18" s="135">
        <f t="shared" si="0"/>
        <v>0</v>
      </c>
      <c r="AV18" s="135">
        <f t="shared" si="0"/>
        <v>0</v>
      </c>
      <c r="AW18" s="135">
        <f t="shared" si="0"/>
        <v>0</v>
      </c>
      <c r="AX18" s="135">
        <f t="shared" si="0"/>
        <v>0</v>
      </c>
      <c r="AY18" s="135">
        <f t="shared" si="0"/>
        <v>0</v>
      </c>
      <c r="AZ18" s="135">
        <f t="shared" si="0"/>
        <v>0</v>
      </c>
      <c r="BA18" s="135">
        <f t="shared" si="0"/>
        <v>0</v>
      </c>
      <c r="BB18" s="135">
        <f t="shared" si="0"/>
        <v>0</v>
      </c>
      <c r="BC18" s="135">
        <f t="shared" si="0"/>
        <v>0</v>
      </c>
    </row>
    <row r="19" spans="1:55" s="10" customFormat="1" ht="101.25" x14ac:dyDescent="0.15">
      <c r="A19" s="2" t="s">
        <v>181</v>
      </c>
      <c r="B19" s="3" t="s">
        <v>182</v>
      </c>
      <c r="C19" s="2" t="s">
        <v>183</v>
      </c>
      <c r="D19" s="12">
        <f>'10'!G22</f>
        <v>16.617387999999998</v>
      </c>
      <c r="E19" s="12">
        <f>SUM(F19:I19)</f>
        <v>8.6280747400000006</v>
      </c>
      <c r="F19" s="12">
        <f t="shared" ref="F19:F22" si="1">K19+P19+U19+Z19</f>
        <v>9.9949999999999997E-2</v>
      </c>
      <c r="G19" s="12">
        <f t="shared" ref="G19" si="2">L19+Q19+V19+AA19</f>
        <v>0.52812473999999998</v>
      </c>
      <c r="H19" s="12">
        <f t="shared" ref="H19" si="3">M19+R19+W19+AB19</f>
        <v>8</v>
      </c>
      <c r="I19" s="12">
        <f t="shared" ref="I19" si="4">N19+S19+X19+AC19</f>
        <v>0</v>
      </c>
      <c r="J19" s="12">
        <f>SUM(K19:N19)</f>
        <v>9.9949999999999997E-2</v>
      </c>
      <c r="K19" s="12">
        <f>'10'!J22</f>
        <v>9.9949999999999997E-2</v>
      </c>
      <c r="L19" s="12"/>
      <c r="M19" s="12"/>
      <c r="N19" s="12"/>
      <c r="O19" s="95">
        <f>SUM(P19:S19)</f>
        <v>8.5281247399999991</v>
      </c>
      <c r="P19" s="12"/>
      <c r="Q19" s="12">
        <v>0.52812473999999998</v>
      </c>
      <c r="R19" s="12">
        <v>8</v>
      </c>
      <c r="S19" s="12"/>
      <c r="T19" s="95">
        <f>SUM(U19:X19)</f>
        <v>0</v>
      </c>
      <c r="U19" s="12"/>
      <c r="V19" s="12"/>
      <c r="W19" s="12"/>
      <c r="X19" s="12"/>
      <c r="Y19" s="95">
        <f t="shared" ref="Y19:Y22" si="5">SUM(Z19:AC19)</f>
        <v>0</v>
      </c>
      <c r="Z19" s="12"/>
      <c r="AA19" s="12"/>
      <c r="AB19" s="12"/>
      <c r="AC19" s="12"/>
      <c r="AD19" s="12">
        <f>'12'!H19</f>
        <v>13.847823333333336</v>
      </c>
      <c r="AE19" s="50">
        <f t="shared" ref="AE19:AE22" si="6">AJ19+AO19+AT19+AY19</f>
        <v>6.9625808566666665</v>
      </c>
      <c r="AF19" s="50">
        <f>AK19+AP19+AU19+AZ19</f>
        <v>8.3291666666666667E-2</v>
      </c>
      <c r="AG19" s="50">
        <f t="shared" ref="AG19:AI19" si="7">AL19+AQ19+AV19+BA19</f>
        <v>0.74249398000000011</v>
      </c>
      <c r="AH19" s="50">
        <f t="shared" si="7"/>
        <v>6.1367952099999998</v>
      </c>
      <c r="AI19" s="50">
        <f t="shared" si="7"/>
        <v>0</v>
      </c>
      <c r="AJ19" s="50">
        <f t="shared" ref="AJ19:AJ22" si="8">SUM(AK19:AN19)</f>
        <v>8.3291666666666667E-2</v>
      </c>
      <c r="AK19" s="68">
        <f>'12'!K19</f>
        <v>8.3291666666666667E-2</v>
      </c>
      <c r="AL19" s="68"/>
      <c r="AM19" s="68"/>
      <c r="AN19" s="68"/>
      <c r="AO19" s="86">
        <f>SUM(AP19:AS19)</f>
        <v>6.8792891899999997</v>
      </c>
      <c r="AP19" s="68"/>
      <c r="AQ19" s="68">
        <v>0.74249398000000011</v>
      </c>
      <c r="AR19" s="68">
        <v>6.1367952099999998</v>
      </c>
      <c r="AS19" s="68"/>
      <c r="AT19" s="86">
        <f t="shared" ref="AT19:AT22" si="9">SUM(AU19:AX19)</f>
        <v>0</v>
      </c>
      <c r="AU19" s="68"/>
      <c r="AV19" s="68"/>
      <c r="AW19" s="68"/>
      <c r="AX19" s="68"/>
      <c r="AY19" s="86">
        <f t="shared" ref="AY19:AY22" si="10">SUM(AZ19:BC19)</f>
        <v>0</v>
      </c>
      <c r="AZ19" s="68"/>
      <c r="BA19" s="68"/>
      <c r="BB19" s="68"/>
      <c r="BC19" s="68"/>
    </row>
    <row r="20" spans="1:55" s="10" customFormat="1" ht="90" x14ac:dyDescent="0.15">
      <c r="A20" s="2" t="s">
        <v>184</v>
      </c>
      <c r="B20" s="3" t="s">
        <v>185</v>
      </c>
      <c r="C20" s="2" t="s">
        <v>186</v>
      </c>
      <c r="D20" s="12">
        <f>'10'!G23</f>
        <v>3.4775999999999998</v>
      </c>
      <c r="E20" s="12">
        <f t="shared" ref="E20:E22" si="11">SUM(F20:I20)</f>
        <v>0</v>
      </c>
      <c r="F20" s="12">
        <f t="shared" si="1"/>
        <v>0</v>
      </c>
      <c r="G20" s="12"/>
      <c r="H20" s="12"/>
      <c r="I20" s="12"/>
      <c r="J20" s="12">
        <f t="shared" ref="J20:J22" si="12">SUM(K20:N20)</f>
        <v>0</v>
      </c>
      <c r="K20" s="12"/>
      <c r="L20" s="12"/>
      <c r="M20" s="12"/>
      <c r="N20" s="12"/>
      <c r="O20" s="95">
        <f t="shared" ref="O20:O22" si="13">SUM(P20:S20)</f>
        <v>0</v>
      </c>
      <c r="P20" s="12"/>
      <c r="Q20" s="12"/>
      <c r="R20" s="12"/>
      <c r="S20" s="12"/>
      <c r="T20" s="95">
        <f t="shared" ref="T20:T22" si="14">SUM(U20:X20)</f>
        <v>0</v>
      </c>
      <c r="U20" s="12"/>
      <c r="V20" s="12"/>
      <c r="W20" s="12"/>
      <c r="X20" s="12"/>
      <c r="Y20" s="95">
        <f t="shared" si="5"/>
        <v>0</v>
      </c>
      <c r="Z20" s="12"/>
      <c r="AA20" s="12"/>
      <c r="AB20" s="12"/>
      <c r="AC20" s="12"/>
      <c r="AD20" s="12">
        <f>'12'!H20</f>
        <v>2.8980000000000001</v>
      </c>
      <c r="AE20" s="50">
        <f t="shared" si="6"/>
        <v>0</v>
      </c>
      <c r="AF20" s="50">
        <f t="shared" ref="AF20:AF22" si="15">AK20+AP20+AU20+AZ20</f>
        <v>0</v>
      </c>
      <c r="AG20" s="50">
        <f t="shared" ref="AG20:AG22" si="16">AL20+AQ20+AV20+BA20</f>
        <v>0</v>
      </c>
      <c r="AH20" s="50">
        <f t="shared" ref="AH20:AH22" si="17">AM20+AR20+AW20+BB20</f>
        <v>0</v>
      </c>
      <c r="AI20" s="50">
        <f t="shared" ref="AI20:AI22" si="18">AN20+AS20+AX20+BC20</f>
        <v>0</v>
      </c>
      <c r="AJ20" s="50">
        <f t="shared" si="8"/>
        <v>0</v>
      </c>
      <c r="AK20" s="68"/>
      <c r="AL20" s="68"/>
      <c r="AM20" s="68"/>
      <c r="AN20" s="68"/>
      <c r="AO20" s="86">
        <f>SUM(AP20:AS20)</f>
        <v>0</v>
      </c>
      <c r="AP20" s="68"/>
      <c r="AQ20" s="68"/>
      <c r="AR20" s="68"/>
      <c r="AS20" s="68"/>
      <c r="AT20" s="86">
        <f t="shared" si="9"/>
        <v>0</v>
      </c>
      <c r="AU20" s="68"/>
      <c r="AV20" s="68"/>
      <c r="AW20" s="68"/>
      <c r="AX20" s="68"/>
      <c r="AY20" s="86">
        <f t="shared" si="10"/>
        <v>0</v>
      </c>
      <c r="AZ20" s="68"/>
      <c r="BA20" s="68"/>
      <c r="BB20" s="68"/>
      <c r="BC20" s="68"/>
    </row>
    <row r="21" spans="1:55" s="10" customFormat="1" ht="78.75" x14ac:dyDescent="0.15">
      <c r="A21" s="2" t="s">
        <v>187</v>
      </c>
      <c r="B21" s="3" t="s">
        <v>188</v>
      </c>
      <c r="C21" s="2" t="s">
        <v>189</v>
      </c>
      <c r="D21" s="12">
        <f>'10'!G24</f>
        <v>1.795628</v>
      </c>
      <c r="E21" s="12">
        <f t="shared" si="11"/>
        <v>0</v>
      </c>
      <c r="F21" s="12">
        <f t="shared" si="1"/>
        <v>0</v>
      </c>
      <c r="G21" s="12"/>
      <c r="H21" s="12"/>
      <c r="I21" s="12"/>
      <c r="J21" s="12">
        <f t="shared" si="12"/>
        <v>0</v>
      </c>
      <c r="K21" s="12"/>
      <c r="L21" s="12"/>
      <c r="M21" s="12"/>
      <c r="N21" s="12"/>
      <c r="O21" s="95">
        <f t="shared" si="13"/>
        <v>0</v>
      </c>
      <c r="P21" s="12"/>
      <c r="Q21" s="12"/>
      <c r="R21" s="12"/>
      <c r="S21" s="12"/>
      <c r="T21" s="95">
        <f t="shared" si="14"/>
        <v>0</v>
      </c>
      <c r="U21" s="12"/>
      <c r="V21" s="12"/>
      <c r="W21" s="12"/>
      <c r="X21" s="12"/>
      <c r="Y21" s="95">
        <f t="shared" si="5"/>
        <v>0</v>
      </c>
      <c r="Z21" s="12"/>
      <c r="AA21" s="12"/>
      <c r="AB21" s="12"/>
      <c r="AC21" s="12"/>
      <c r="AD21" s="12">
        <f>'12'!H21</f>
        <v>1.4963566666666668</v>
      </c>
      <c r="AE21" s="50">
        <f t="shared" si="6"/>
        <v>0</v>
      </c>
      <c r="AF21" s="50">
        <f t="shared" si="15"/>
        <v>0</v>
      </c>
      <c r="AG21" s="50">
        <f t="shared" si="16"/>
        <v>0</v>
      </c>
      <c r="AH21" s="50">
        <f t="shared" si="17"/>
        <v>0</v>
      </c>
      <c r="AI21" s="50">
        <f t="shared" si="18"/>
        <v>0</v>
      </c>
      <c r="AJ21" s="50">
        <f t="shared" si="8"/>
        <v>0</v>
      </c>
      <c r="AK21" s="41"/>
      <c r="AL21" s="41"/>
      <c r="AM21" s="41"/>
      <c r="AN21" s="41"/>
      <c r="AO21" s="86">
        <f t="shared" ref="AO21:AO22" si="19">SUM(AP21:AS21)</f>
        <v>0</v>
      </c>
      <c r="AP21" s="41"/>
      <c r="AQ21" s="41"/>
      <c r="AR21" s="41"/>
      <c r="AS21" s="41"/>
      <c r="AT21" s="86">
        <f t="shared" si="9"/>
        <v>0</v>
      </c>
      <c r="AU21" s="41"/>
      <c r="AV21" s="41"/>
      <c r="AW21" s="41"/>
      <c r="AX21" s="41"/>
      <c r="AY21" s="86">
        <f t="shared" si="10"/>
        <v>0</v>
      </c>
      <c r="AZ21" s="41"/>
      <c r="BA21" s="41"/>
      <c r="BB21" s="41"/>
      <c r="BC21" s="41"/>
    </row>
    <row r="22" spans="1:55" s="10" customFormat="1" ht="90" x14ac:dyDescent="0.15">
      <c r="A22" s="2" t="s">
        <v>190</v>
      </c>
      <c r="B22" s="3" t="s">
        <v>191</v>
      </c>
      <c r="C22" s="2" t="s">
        <v>192</v>
      </c>
      <c r="D22" s="12">
        <f>'10'!G25</f>
        <v>1.3399999999999999</v>
      </c>
      <c r="E22" s="12">
        <f t="shared" si="11"/>
        <v>0</v>
      </c>
      <c r="F22" s="12">
        <f t="shared" si="1"/>
        <v>0</v>
      </c>
      <c r="G22" s="12"/>
      <c r="H22" s="12"/>
      <c r="I22" s="12"/>
      <c r="J22" s="12">
        <f t="shared" si="12"/>
        <v>0</v>
      </c>
      <c r="K22" s="12"/>
      <c r="L22" s="12"/>
      <c r="M22" s="12"/>
      <c r="N22" s="12"/>
      <c r="O22" s="95">
        <f t="shared" si="13"/>
        <v>0</v>
      </c>
      <c r="P22" s="12"/>
      <c r="Q22" s="12"/>
      <c r="R22" s="12"/>
      <c r="S22" s="12"/>
      <c r="T22" s="95">
        <f t="shared" si="14"/>
        <v>0</v>
      </c>
      <c r="U22" s="12"/>
      <c r="V22" s="12"/>
      <c r="W22" s="12"/>
      <c r="X22" s="12"/>
      <c r="Y22" s="95">
        <f t="shared" si="5"/>
        <v>0</v>
      </c>
      <c r="Z22" s="12"/>
      <c r="AA22" s="12"/>
      <c r="AB22" s="12"/>
      <c r="AC22" s="12"/>
      <c r="AD22" s="12">
        <f>'12'!H22</f>
        <v>1.1147199999999999</v>
      </c>
      <c r="AE22" s="50">
        <f t="shared" si="6"/>
        <v>0</v>
      </c>
      <c r="AF22" s="50">
        <f t="shared" si="15"/>
        <v>0</v>
      </c>
      <c r="AG22" s="50">
        <f t="shared" si="16"/>
        <v>0</v>
      </c>
      <c r="AH22" s="50">
        <f t="shared" si="17"/>
        <v>0</v>
      </c>
      <c r="AI22" s="50">
        <f t="shared" si="18"/>
        <v>0</v>
      </c>
      <c r="AJ22" s="50">
        <f t="shared" si="8"/>
        <v>0</v>
      </c>
      <c r="AK22" s="68"/>
      <c r="AL22" s="68"/>
      <c r="AM22" s="68"/>
      <c r="AN22" s="68"/>
      <c r="AO22" s="86">
        <f t="shared" si="19"/>
        <v>0</v>
      </c>
      <c r="AP22" s="68"/>
      <c r="AQ22" s="68"/>
      <c r="AR22" s="68"/>
      <c r="AS22" s="68"/>
      <c r="AT22" s="86">
        <f t="shared" si="9"/>
        <v>0</v>
      </c>
      <c r="AU22" s="68"/>
      <c r="AV22" s="68"/>
      <c r="AW22" s="68"/>
      <c r="AX22" s="68"/>
      <c r="AY22" s="86">
        <f t="shared" si="10"/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10</vt:lpstr>
      <vt:lpstr>11</vt:lpstr>
      <vt:lpstr>12</vt:lpstr>
      <vt:lpstr>13</vt:lpstr>
      <vt:lpstr>17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2021-08-13T05:08:59Z</dcterms:modified>
</cp:coreProperties>
</file>